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35" windowWidth="14250" windowHeight="11700" tabRatio="896"/>
  </bookViews>
  <sheets>
    <sheet name="CAPA" sheetId="13" r:id="rId1"/>
    <sheet name="RESUMO" sheetId="12" r:id="rId2"/>
    <sheet name="PASSEIO PÚBLICO" sheetId="1" r:id="rId3"/>
    <sheet name="ACESSOS" sheetId="2" r:id="rId4"/>
    <sheet name="CIRCULAÇÃO HORIZONTAL" sheetId="3" r:id="rId5"/>
    <sheet name="CIRCULAÇÃO VERTICAL" sheetId="4" r:id="rId6"/>
    <sheet name="PORTAS, JANELA E DISPOSITIVOS" sheetId="7" r:id="rId7"/>
    <sheet name="SANITÁRIOS" sheetId="8" r:id="rId8"/>
    <sheet name="MOBILIÁRIO" sheetId="9" r:id="rId9"/>
    <sheet name="ESTACIONAMENTO" sheetId="10" r:id="rId10"/>
    <sheet name="LOCAIS DE EXPOSIÇÃO" sheetId="11" r:id="rId11"/>
  </sheets>
  <definedNames>
    <definedName name="_xlnm.Print_Area" localSheetId="3">ACESSOS!$A$1:$J$55</definedName>
  </definedNames>
  <calcPr calcId="144525"/>
</workbook>
</file>

<file path=xl/calcChain.xml><?xml version="1.0" encoding="utf-8"?>
<calcChain xmlns="http://schemas.openxmlformats.org/spreadsheetml/2006/main">
  <c r="A34" i="12" l="1"/>
  <c r="F22" i="13" l="1"/>
  <c r="J44" i="8" l="1"/>
  <c r="E5" i="7" l="1"/>
  <c r="B30" i="1"/>
  <c r="D30" i="1" l="1"/>
  <c r="C30" i="1"/>
  <c r="B5" i="1"/>
  <c r="E3" i="2" l="1"/>
  <c r="F4" i="2"/>
  <c r="H11" i="1" l="1"/>
  <c r="D25" i="1"/>
  <c r="D12" i="1"/>
  <c r="D5" i="1"/>
  <c r="C25" i="1"/>
  <c r="C12" i="1"/>
  <c r="C5" i="1"/>
  <c r="K4" i="4"/>
  <c r="M5" i="4"/>
  <c r="L5" i="4"/>
  <c r="H5" i="4"/>
  <c r="G5" i="4"/>
  <c r="F5" i="4"/>
  <c r="M5" i="3"/>
  <c r="L5" i="3"/>
  <c r="K5" i="3"/>
  <c r="J5" i="3"/>
  <c r="F7" i="3"/>
  <c r="E7" i="3"/>
  <c r="D7" i="3"/>
  <c r="C7" i="3"/>
  <c r="R5" i="3"/>
  <c r="Q5" i="3"/>
  <c r="C24" i="3"/>
  <c r="P4" i="3" l="1"/>
  <c r="I4" i="3"/>
  <c r="H19" i="9"/>
  <c r="G19" i="9"/>
  <c r="F19" i="9"/>
  <c r="E19" i="9"/>
  <c r="L16" i="9"/>
  <c r="K16" i="9"/>
  <c r="J16" i="9"/>
  <c r="I16" i="9"/>
  <c r="H16" i="9"/>
  <c r="D42" i="9"/>
  <c r="C42" i="9"/>
  <c r="D23" i="9"/>
  <c r="C23" i="9"/>
  <c r="N5" i="8"/>
  <c r="B23" i="9" l="1"/>
  <c r="B22" i="9" s="1"/>
  <c r="B42" i="9"/>
  <c r="B41" i="9" s="1"/>
  <c r="G11" i="1" l="1"/>
  <c r="G10" i="1" s="1"/>
  <c r="C18" i="8" l="1"/>
  <c r="D18" i="8"/>
  <c r="E18" i="8"/>
  <c r="F18" i="8"/>
  <c r="C13" i="8"/>
  <c r="D13" i="8"/>
  <c r="E13" i="8"/>
  <c r="F13" i="8"/>
  <c r="C5" i="8"/>
  <c r="D5" i="8"/>
  <c r="E5" i="8"/>
  <c r="F5" i="8"/>
  <c r="J21" i="8"/>
  <c r="K21" i="8"/>
  <c r="L21" i="8"/>
  <c r="M21" i="8"/>
  <c r="M5" i="8"/>
  <c r="J5" i="8"/>
  <c r="K5" i="8"/>
  <c r="L5" i="8"/>
  <c r="B12" i="8" l="1"/>
  <c r="B5" i="8"/>
  <c r="B4" i="8" s="1"/>
  <c r="B29" i="3" l="1"/>
  <c r="I4" i="2"/>
  <c r="K5" i="4" l="1"/>
  <c r="B10" i="3"/>
  <c r="E5" i="4" l="1"/>
  <c r="E4" i="4" s="1"/>
  <c r="B5" i="4"/>
  <c r="P5" i="3"/>
  <c r="I5" i="3"/>
  <c r="G6" i="1" l="1"/>
  <c r="I21" i="8" l="1"/>
  <c r="I20" i="8" s="1"/>
  <c r="I5" i="8"/>
  <c r="I4" i="8" s="1"/>
  <c r="B18" i="8"/>
  <c r="B17" i="8" s="1"/>
  <c r="B13" i="8"/>
  <c r="C19" i="9" l="1"/>
  <c r="D19" i="9"/>
  <c r="C16" i="9"/>
  <c r="D16" i="9"/>
  <c r="E16" i="9"/>
  <c r="F16" i="9"/>
  <c r="G16" i="9"/>
  <c r="B5" i="9" l="1"/>
  <c r="B7" i="3"/>
  <c r="B15" i="3"/>
  <c r="B18" i="3"/>
  <c r="B21" i="3"/>
  <c r="B24" i="3"/>
  <c r="B23" i="3" s="1"/>
  <c r="B32" i="3"/>
  <c r="B6" i="3" l="1"/>
  <c r="B36" i="3"/>
  <c r="B5" i="11"/>
  <c r="B9" i="11" s="1"/>
  <c r="C11" i="12" s="1"/>
  <c r="F27" i="13" s="1"/>
  <c r="B5" i="10"/>
  <c r="B17" i="10" s="1"/>
  <c r="C10" i="12" s="1"/>
  <c r="F26" i="13" s="1"/>
  <c r="B16" i="9"/>
  <c r="B15" i="9" s="1"/>
  <c r="B27" i="9"/>
  <c r="B19" i="9"/>
  <c r="B18" i="9" s="1"/>
  <c r="B31" i="9"/>
  <c r="I35" i="8"/>
  <c r="I44" i="8"/>
  <c r="I43" i="8" s="1"/>
  <c r="B27" i="8" s="1"/>
  <c r="B7" i="7"/>
  <c r="B13" i="7"/>
  <c r="B17" i="7"/>
  <c r="B20" i="7"/>
  <c r="B25" i="7"/>
  <c r="K24" i="4"/>
  <c r="B36" i="4" s="1"/>
  <c r="E32" i="4"/>
  <c r="B27" i="4"/>
  <c r="P30" i="3"/>
  <c r="I27" i="3"/>
  <c r="I28" i="2"/>
  <c r="I25" i="2"/>
  <c r="E34" i="2"/>
  <c r="E31" i="2"/>
  <c r="E28" i="2"/>
  <c r="I17" i="2"/>
  <c r="I11" i="2"/>
  <c r="I7" i="2"/>
  <c r="B10" i="2"/>
  <c r="E4" i="2"/>
  <c r="B44" i="2"/>
  <c r="B38" i="2"/>
  <c r="B48" i="9" l="1"/>
  <c r="C9" i="12" s="1"/>
  <c r="F25" i="13" s="1"/>
  <c r="C5" i="12"/>
  <c r="F21" i="13" s="1"/>
  <c r="C8" i="12"/>
  <c r="F24" i="13" s="1"/>
  <c r="B29" i="7"/>
  <c r="C7" i="12" s="1"/>
  <c r="F23" i="13" s="1"/>
  <c r="C6" i="12"/>
  <c r="B4" i="2"/>
  <c r="I32" i="2" s="1"/>
  <c r="C4" i="12" l="1"/>
  <c r="F20" i="13" s="1"/>
  <c r="B25" i="1"/>
  <c r="B12" i="1"/>
  <c r="B39" i="1" l="1"/>
  <c r="C3" i="12" s="1"/>
  <c r="C13" i="12" l="1"/>
  <c r="C34" i="12" s="1"/>
  <c r="D16" i="13" s="1"/>
  <c r="F19" i="13"/>
</calcChain>
</file>

<file path=xl/sharedStrings.xml><?xml version="1.0" encoding="utf-8"?>
<sst xmlns="http://schemas.openxmlformats.org/spreadsheetml/2006/main" count="1474" uniqueCount="288">
  <si>
    <t>PASSEIO PÚBLICO</t>
  </si>
  <si>
    <t>Faixa livre dermacada</t>
  </si>
  <si>
    <t>Faixa de serviço</t>
  </si>
  <si>
    <t>Faixa de acesso</t>
  </si>
  <si>
    <t>Inclinação transversal menor igual a 2%</t>
  </si>
  <si>
    <t>Inclinação longitudinal acompanha greide da rua</t>
  </si>
  <si>
    <t>INTERFERENCIAS NO PASSEIO</t>
  </si>
  <si>
    <t>Vegetação</t>
  </si>
  <si>
    <t>Caixa de Correio</t>
  </si>
  <si>
    <t>Lixeira</t>
  </si>
  <si>
    <t>Banco</t>
  </si>
  <si>
    <t>Banca de jornal</t>
  </si>
  <si>
    <t>Floreira</t>
  </si>
  <si>
    <t>Ponto de táxi/onibus</t>
  </si>
  <si>
    <t>Poste de luz</t>
  </si>
  <si>
    <t>Semáforo</t>
  </si>
  <si>
    <t>Poste de sinalização</t>
  </si>
  <si>
    <t>Baia de veículos</t>
  </si>
  <si>
    <t>REVESTIMENTO</t>
  </si>
  <si>
    <t>O piso do passeio está adequado?</t>
  </si>
  <si>
    <t>GUIA REBAIXADA</t>
  </si>
  <si>
    <t>O piso encontra-se estável?</t>
  </si>
  <si>
    <t>O piso encontra-se antiderrapante?</t>
  </si>
  <si>
    <t>O piso encontra-se regular?</t>
  </si>
  <si>
    <t>Existe faixa de pedestre associada a guia rebaixada?</t>
  </si>
  <si>
    <t>A faixa está uniforme, regular e visível?</t>
  </si>
  <si>
    <t>Largura da rampa de rebaixamento</t>
  </si>
  <si>
    <t>Altura do desnível</t>
  </si>
  <si>
    <t>Comprimento da Rampa</t>
  </si>
  <si>
    <t>Há abas laterias</t>
  </si>
  <si>
    <t>ACESSOS</t>
  </si>
  <si>
    <t>Largura do acesso</t>
  </si>
  <si>
    <t>Acesso está acessível</t>
  </si>
  <si>
    <t>DESNÍVEIS TRANSVERSAIS</t>
  </si>
  <si>
    <t>ESCADAS</t>
  </si>
  <si>
    <t>Piso antiderrapante</t>
  </si>
  <si>
    <t>Piso regular</t>
  </si>
  <si>
    <t>Piso Estável</t>
  </si>
  <si>
    <t>Possui espelho vazado</t>
  </si>
  <si>
    <t>Há barreira suspensa na escada</t>
  </si>
  <si>
    <t>Degraus em legue</t>
  </si>
  <si>
    <t>Altura do corrimão</t>
  </si>
  <si>
    <t>Largura da escada</t>
  </si>
  <si>
    <t>Altura do degrau</t>
  </si>
  <si>
    <t>Diametro do corrimão</t>
  </si>
  <si>
    <t>Distancia do corrimão e a parede</t>
  </si>
  <si>
    <t>Prolongamento do corrrimão</t>
  </si>
  <si>
    <t>Piso tátil de alerta</t>
  </si>
  <si>
    <t>Posição do piso tátil de alerta</t>
  </si>
  <si>
    <t>Largura do patamar</t>
  </si>
  <si>
    <t>RAMPA</t>
  </si>
  <si>
    <t>Acabamento curvado do corrimão</t>
  </si>
  <si>
    <t>Corrimão contínuo na patamar</t>
  </si>
  <si>
    <t>Sinalização Braille no corrimão</t>
  </si>
  <si>
    <t>Corrimão intermediário</t>
  </si>
  <si>
    <t>Corrimão em ambos os lados</t>
  </si>
  <si>
    <t>Seção do corrimão</t>
  </si>
  <si>
    <t>Sinalização na barreira suspensa</t>
  </si>
  <si>
    <t>Guia de balizamento</t>
  </si>
  <si>
    <t>Prolongamento do corrimão</t>
  </si>
  <si>
    <t>Altura do corrimão superior</t>
  </si>
  <si>
    <t>Altura do corrimão inferior</t>
  </si>
  <si>
    <t>Largura do corrimão</t>
  </si>
  <si>
    <t>Largura da rampa</t>
  </si>
  <si>
    <t>Inclinação da rampa</t>
  </si>
  <si>
    <t>0,5 a1,5 cm</t>
  </si>
  <si>
    <t>com chanfro</t>
  </si>
  <si>
    <t>DEGRAU</t>
  </si>
  <si>
    <t>Faixa de cor contrastante</t>
  </si>
  <si>
    <t>PLATAFORMA DE PERCURSO VERTICAL</t>
  </si>
  <si>
    <t>Caixa enclausurada</t>
  </si>
  <si>
    <t xml:space="preserve">Dispotivo de comunicação </t>
  </si>
  <si>
    <t>Pessoal treinado para auxílio</t>
  </si>
  <si>
    <t>Possui S.I.A.</t>
  </si>
  <si>
    <t>PLATAFORMA DE PERCURSO INCLINADO</t>
  </si>
  <si>
    <t>Parada obrigatório nos patamares a cada 3,20m altura</t>
  </si>
  <si>
    <t>Possui assento escamoteável</t>
  </si>
  <si>
    <t>Sinalização visual da área de embarque e percurso</t>
  </si>
  <si>
    <t>ELEMENTOS DE ACESSO</t>
  </si>
  <si>
    <t>PORTA</t>
  </si>
  <si>
    <t>Maçaneta</t>
  </si>
  <si>
    <t>Puxador</t>
  </si>
  <si>
    <t xml:space="preserve">Porta </t>
  </si>
  <si>
    <t>Vão Luz</t>
  </si>
  <si>
    <t>Passagem alternativa à catraca</t>
  </si>
  <si>
    <t>CATRACA OU PORTA GIRATÓRIA</t>
  </si>
  <si>
    <t>CAPACHO</t>
  </si>
  <si>
    <t>Altura</t>
  </si>
  <si>
    <t>TAPETE</t>
  </si>
  <si>
    <t>CAMPAINHA / INTERFONE</t>
  </si>
  <si>
    <t>Altura da botoeira</t>
  </si>
  <si>
    <t>GRELHA</t>
  </si>
  <si>
    <t>Grelha no sentido transversal ao fluxo do pedestre</t>
  </si>
  <si>
    <t>SINALIZAÇÃO</t>
  </si>
  <si>
    <t>ELEMENTOS</t>
  </si>
  <si>
    <t>CORREDOR</t>
  </si>
  <si>
    <t>Largura do corredor</t>
  </si>
  <si>
    <t>PISO</t>
  </si>
  <si>
    <t>BARREIRA SUSPENSA</t>
  </si>
  <si>
    <t>Piso podotátil de alerta</t>
  </si>
  <si>
    <t>DESNÍVEIS</t>
  </si>
  <si>
    <t>CIRCULAÇÃO HORIZONTAL</t>
  </si>
  <si>
    <t>CIRCULAÇÃO VERTICAL</t>
  </si>
  <si>
    <t>ELEVADOR</t>
  </si>
  <si>
    <t>Braille no batente</t>
  </si>
  <si>
    <t>Braille botoeira externa</t>
  </si>
  <si>
    <t>Sinal sonoro de subida e descida</t>
  </si>
  <si>
    <t>Comunicação auditiva do andar</t>
  </si>
  <si>
    <t>Altura botoeira externa</t>
  </si>
  <si>
    <t>Braille botoeira interna</t>
  </si>
  <si>
    <t>Sistema de abertura de portas</t>
  </si>
  <si>
    <t>Dimensão interna da cabine</t>
  </si>
  <si>
    <t>Abertura da porta</t>
  </si>
  <si>
    <t>Área de manobra em frente ao elevador</t>
  </si>
  <si>
    <t xml:space="preserve">Altura mais alta da botoeira </t>
  </si>
  <si>
    <t>Altura mais baixa da botoeira</t>
  </si>
  <si>
    <t>Altura do dispositivo de emergencia</t>
  </si>
  <si>
    <t>Altura da barra de apoio</t>
  </si>
  <si>
    <t>Altura do espelho</t>
  </si>
  <si>
    <t>Distancia da barra da parede</t>
  </si>
  <si>
    <t>ROTA</t>
  </si>
  <si>
    <t>Interligação dos pavimentos</t>
  </si>
  <si>
    <t>PORTAS, JANELAS E DISPOSITIVOS</t>
  </si>
  <si>
    <t>Porta com vão inferior à 80cm</t>
  </si>
  <si>
    <t>Portas com resistencia para abrir</t>
  </si>
  <si>
    <t>Porta com maçaneta que não seja alavanca</t>
  </si>
  <si>
    <t>Porta que não possui área de aproximação</t>
  </si>
  <si>
    <t>PORTA VAI E VEM</t>
  </si>
  <si>
    <t>Puxador vertical</t>
  </si>
  <si>
    <t>Visor</t>
  </si>
  <si>
    <t>PORTA DE CORRER</t>
  </si>
  <si>
    <t>Trilho da porta</t>
  </si>
  <si>
    <t>CATRACA / PORTA GIRATÓRIA</t>
  </si>
  <si>
    <t>Passagem alternativa</t>
  </si>
  <si>
    <t>Comando acima de 1,20m ou baixo de 0,40m</t>
  </si>
  <si>
    <t>JANELA</t>
  </si>
  <si>
    <t>DISPOSITIVOS</t>
  </si>
  <si>
    <t>Interruptor - 0,60 à 1,00m</t>
  </si>
  <si>
    <t>Campainha - 0,60 à 1,00m</t>
  </si>
  <si>
    <t>Tomada - 0,40 à 1,00m</t>
  </si>
  <si>
    <t>Interfone - 0,80 à 1,20m</t>
  </si>
  <si>
    <t>Quadro de luz - 0,80 à 1,20m</t>
  </si>
  <si>
    <t>Comandos - 0,80 à 1,20m</t>
  </si>
  <si>
    <t>Registros - 0,80 à 1,20m</t>
  </si>
  <si>
    <t>Comando de janela - 0,60 à 1,20m</t>
  </si>
  <si>
    <t>Inserção e retirada de produtos - 0,40 à 1,20m</t>
  </si>
  <si>
    <t>Comando de precisão - 0,80 à 1,00m</t>
  </si>
  <si>
    <t>SANITÁRIOS</t>
  </si>
  <si>
    <t>QUANTIDADES</t>
  </si>
  <si>
    <t>Sanitário adaptado do tipo isolado</t>
  </si>
  <si>
    <t>Quantidade total correta de sanitários adaptados</t>
  </si>
  <si>
    <t>Sanitário localizado na rota acessível</t>
  </si>
  <si>
    <t>Sinalização do sanitário</t>
  </si>
  <si>
    <t>Dispositivo de emergencia</t>
  </si>
  <si>
    <t>BOX</t>
  </si>
  <si>
    <t>Dimensão interna do box</t>
  </si>
  <si>
    <t>abertura da porta</t>
  </si>
  <si>
    <t>Área de manobra em frente a porta</t>
  </si>
  <si>
    <t>Tamanho da barra de apoio</t>
  </si>
  <si>
    <t>Distancia da barra de apoio e batente da porta</t>
  </si>
  <si>
    <t>BACIA SANITÁRIA</t>
  </si>
  <si>
    <t>Sóculo</t>
  </si>
  <si>
    <t>Diâmetro da Barra</t>
  </si>
  <si>
    <t>Valvula da descarga</t>
  </si>
  <si>
    <t>Altura da Papeleira</t>
  </si>
  <si>
    <t>Eixo da bacia em relação a barra do fundo</t>
  </si>
  <si>
    <t>Eixo da bacia em relação a barra lateral</t>
  </si>
  <si>
    <t>Face da bacia em relação ao fim da barra lateral</t>
  </si>
  <si>
    <t xml:space="preserve">Altura da bacia </t>
  </si>
  <si>
    <t>LAVATÓRIO</t>
  </si>
  <si>
    <t>Espelho inclinado</t>
  </si>
  <si>
    <t>Torneira alavanca</t>
  </si>
  <si>
    <t>Coluna</t>
  </si>
  <si>
    <t>Altura do maior do espelho</t>
  </si>
  <si>
    <t>Altura menor do espelho</t>
  </si>
  <si>
    <t>Altura da papeleira</t>
  </si>
  <si>
    <t>Altura da saboneteira</t>
  </si>
  <si>
    <t>Altura do lavatório</t>
  </si>
  <si>
    <t>Diametro da barra de apoio</t>
  </si>
  <si>
    <t>Distancia do eixo à torneira</t>
  </si>
  <si>
    <t>Distancia da barra ao lavatório</t>
  </si>
  <si>
    <t>CHUVEIRO</t>
  </si>
  <si>
    <t>Dimensão do box</t>
  </si>
  <si>
    <t>Tamanho do banco</t>
  </si>
  <si>
    <t>Barra de apoio horizontal lateral</t>
  </si>
  <si>
    <t>Barra de apoio vertical lateral</t>
  </si>
  <si>
    <t>Altura do banco</t>
  </si>
  <si>
    <t xml:space="preserve">Altura do registro </t>
  </si>
  <si>
    <t>VESTIÁRIO</t>
  </si>
  <si>
    <t>Dimensão do vestiário</t>
  </si>
  <si>
    <t>Banco de apoio</t>
  </si>
  <si>
    <t>Barra de apoio lateral</t>
  </si>
  <si>
    <t>Barra de apoio do fundo</t>
  </si>
  <si>
    <t>Barra de apoio vertical do fundo</t>
  </si>
  <si>
    <t>Altura da superfície para troca de roupa</t>
  </si>
  <si>
    <t>MOBILIÁRIO</t>
  </si>
  <si>
    <t>TELEFONE</t>
  </si>
  <si>
    <t>Quantidade de telefone público</t>
  </si>
  <si>
    <t>Simbolo Internacional de acesso</t>
  </si>
  <si>
    <t>Aparelho TDD</t>
  </si>
  <si>
    <t>Altura da base do telefone</t>
  </si>
  <si>
    <t>Altura do botão mais alto</t>
  </si>
  <si>
    <t>Comprimento do fio do telefone</t>
  </si>
  <si>
    <t>Instalação do piso tátil</t>
  </si>
  <si>
    <t>Largura do piso tátil</t>
  </si>
  <si>
    <t>ASSENTOS FIXOS</t>
  </si>
  <si>
    <t>Espaço demarcado com M.R.</t>
  </si>
  <si>
    <t>Há Simbolo Internacional de Acesso</t>
  </si>
  <si>
    <t>Existe área de aproximação frontal</t>
  </si>
  <si>
    <t>MESA DE REFEIÇÃO</t>
  </si>
  <si>
    <t>Quantidade de mesa</t>
  </si>
  <si>
    <t>Área de aproximação frontal</t>
  </si>
  <si>
    <t>ESTACIONAMENTO</t>
  </si>
  <si>
    <t>Quantidade de vagas</t>
  </si>
  <si>
    <t>Largura</t>
  </si>
  <si>
    <t>Comprimento</t>
  </si>
  <si>
    <t>Largura da faixa adicional</t>
  </si>
  <si>
    <t>Localiza-se próximo ao acesso principal?</t>
  </si>
  <si>
    <t>Possui sinalização vertical?</t>
  </si>
  <si>
    <t>Possui sinalização horizontal?</t>
  </si>
  <si>
    <t>Possui sinalização localizando vaga acessível?</t>
  </si>
  <si>
    <t>LOCAIS DE EXPOSIÇÃO</t>
  </si>
  <si>
    <t>VAGAS PARA PCD</t>
  </si>
  <si>
    <t>EXPOSIÇÃO</t>
  </si>
  <si>
    <t>Os textos também estão em braille?</t>
  </si>
  <si>
    <t>Localiza-se em rota acessível?</t>
  </si>
  <si>
    <t>N</t>
  </si>
  <si>
    <t>Possui Corrimão</t>
  </si>
  <si>
    <t>Bebedouro - 0,80 à 1,20m</t>
  </si>
  <si>
    <t>Distancia do eixo da  barra lateral da parede</t>
  </si>
  <si>
    <t>Piso</t>
  </si>
  <si>
    <t>Nivel de acessibilidade do Passeio Publico</t>
  </si>
  <si>
    <t>NÃO SE APLICA</t>
  </si>
  <si>
    <t>ITEM INCORRETO</t>
  </si>
  <si>
    <t>ITEM CORRETO</t>
  </si>
  <si>
    <t>ITEM QUE NECESSITA DE PEQUENO AJUSTE</t>
  </si>
  <si>
    <t>CARACTERISTICAS DO PASSEIO</t>
  </si>
  <si>
    <t>CÁLCULO DO PERCENTUAL GERAL</t>
  </si>
  <si>
    <t>PASSEIO PUBLICO</t>
  </si>
  <si>
    <t>Nivel de acessibilidade dos Acessos</t>
  </si>
  <si>
    <t>Nivel de acessibilidade da Circulação Horizontal</t>
  </si>
  <si>
    <t>Nivel de acessibilidade da Circulação Vertical</t>
  </si>
  <si>
    <t>Nivel de acessibilidade das Portas, Janelas e Dispositivos</t>
  </si>
  <si>
    <t>Nivel de acessibilidade dos Sanitarios</t>
  </si>
  <si>
    <t>Nivel de acessibilidade do Mobilíario</t>
  </si>
  <si>
    <t>Nivel de acessibilidade do Estacionamento</t>
  </si>
  <si>
    <t>Nivel de acessibilidade dos Locais de Exposição</t>
  </si>
  <si>
    <t>Análise Geral</t>
  </si>
  <si>
    <t>NÃO TEM E NÃO PRECISA</t>
  </si>
  <si>
    <t>NÃO TEM MAS É OBRIGATÓRIO TER</t>
  </si>
  <si>
    <t>TEM, É OBRIGATÓRIO E ESTÁ CORRETO</t>
  </si>
  <si>
    <t>TEM, É OBRIGATÓRIO MAS PRECISA DE AJUSTE</t>
  </si>
  <si>
    <t>Nas abas abaixo (PASSEIO PÚBLICO, ACESSOS....) preencher apenas com um dos símbolos ( N, 0.5, 1 ou 0), cada um dos campos, conforme comparado com cada um dos laudos das unidades.</t>
  </si>
  <si>
    <t>INSTRUÇÃO DE PREENCHIMENTO_PARA OBTER A % DE ACESSIBILIDADE DO LOCAL</t>
  </si>
  <si>
    <t>INSTRUÇÃO DE PREENCHIMENTO_PARA OBTER O ORÇAMENTO DO LOCAL</t>
  </si>
  <si>
    <t>Em cada um dos campos, preencher com os valores estimativos para se executar a adaptação (Orçamentos a serem obtidos com a equipe de engenharia).</t>
  </si>
  <si>
    <t>OBJETIVO DESTA PLANILHA:</t>
  </si>
  <si>
    <t>Descobrir o nível de acessibilidade real (em %) de cada unidade e auxiliar na tomada de decisão sobre o que deve ser adaptado para aumentar este índice.</t>
  </si>
  <si>
    <t>Descobrir o valor mais próximo do real do orçamento necessário para adequar a unidade.</t>
  </si>
  <si>
    <t>Tampas</t>
  </si>
  <si>
    <t>Largura do degrau</t>
  </si>
  <si>
    <t>Cabina</t>
  </si>
  <si>
    <t>Piso tátil em frente ao elevador</t>
  </si>
  <si>
    <t>Abertura frontal</t>
  </si>
  <si>
    <t>Barra do fundo</t>
  </si>
  <si>
    <t>Barra lateral</t>
  </si>
  <si>
    <t>Posição e localização da papeleira</t>
  </si>
  <si>
    <t>DESNÍVEL TRANSVERSAL</t>
  </si>
  <si>
    <t>Acabamento Curvado</t>
  </si>
  <si>
    <t>Acabamento curvado</t>
  </si>
  <si>
    <t>Circulação</t>
  </si>
  <si>
    <t>ITEM QUE NÃO É OBRIGATÓRIO PERTINENTE À ACESSIBILIDADE</t>
  </si>
  <si>
    <t>Altura/fixação</t>
  </si>
  <si>
    <t>n</t>
  </si>
  <si>
    <t>BEBEDOURO</t>
  </si>
  <si>
    <t>Quantidade de bebedouro</t>
  </si>
  <si>
    <t>Altura da bica</t>
  </si>
  <si>
    <t>Suporte de copos</t>
  </si>
  <si>
    <t>Área de aproximação</t>
  </si>
  <si>
    <t>BALCÃO ATENDIMENTO</t>
  </si>
  <si>
    <t>BALCÃO REFEIÇÃO</t>
  </si>
  <si>
    <t>Patamar</t>
  </si>
  <si>
    <t>Maçaneta - 0,90 à 1,00m</t>
  </si>
  <si>
    <t>ÍNDICE DE ACESSIBILIDADE</t>
  </si>
  <si>
    <t>LOCAL</t>
  </si>
  <si>
    <t>ENDEREÇO</t>
  </si>
  <si>
    <t>ÍNDICE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</si>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</sst>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EAFF"/>
        <bgColor indexed="64"/>
      </patternFill>
    </fill>
    <fill>
      <patternFill patternType="solid">
        <fgColor rgb="FFE6C6C4"/>
        <bgColor indexed="64"/>
      </patternFill>
    </fill>
    <fill>
      <patternFill patternType="solid">
        <fgColor rgb="FFCEE4D1"/>
        <bgColor indexed="64"/>
      </patternFill>
    </fill>
    <fill>
      <patternFill patternType="solid">
        <fgColor rgb="FFFFF8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/>
    <xf numFmtId="44" fontId="4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/>
    <xf numFmtId="0" fontId="6" fillId="0" borderId="0" xfId="0" applyFont="1" applyFill="1" applyBorder="1" applyAlignment="1"/>
    <xf numFmtId="44" fontId="0" fillId="0" borderId="0" xfId="1" applyFont="1" applyFill="1" applyBorder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2" fillId="5" borderId="8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9" fillId="7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0" fontId="0" fillId="0" borderId="8" xfId="0" applyBorder="1"/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4" xfId="0" applyFont="1" applyFill="1" applyBorder="1"/>
    <xf numFmtId="0" fontId="8" fillId="3" borderId="13" xfId="0" applyFont="1" applyFill="1" applyBorder="1" applyAlignment="1">
      <alignment horizontal="center"/>
    </xf>
    <xf numFmtId="0" fontId="10" fillId="0" borderId="0" xfId="0" applyFont="1" applyFill="1" applyBorder="1"/>
    <xf numFmtId="0" fontId="0" fillId="4" borderId="0" xfId="0" applyFill="1"/>
    <xf numFmtId="0" fontId="9" fillId="9" borderId="0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1" fillId="0" borderId="0" xfId="0" applyFont="1" applyFill="1" applyAlignment="1"/>
    <xf numFmtId="0" fontId="9" fillId="6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11" borderId="15" xfId="0" applyFont="1" applyFill="1" applyBorder="1"/>
    <xf numFmtId="0" fontId="0" fillId="11" borderId="10" xfId="0" applyFill="1" applyBorder="1"/>
    <xf numFmtId="0" fontId="0" fillId="11" borderId="12" xfId="0" applyFill="1" applyBorder="1"/>
    <xf numFmtId="0" fontId="0" fillId="0" borderId="0" xfId="0" applyBorder="1"/>
    <xf numFmtId="0" fontId="0" fillId="0" borderId="14" xfId="0" applyFill="1" applyBorder="1"/>
    <xf numFmtId="0" fontId="0" fillId="0" borderId="1" xfId="0" applyFill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8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8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324"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  <dxf>
      <fill>
        <patternFill>
          <bgColor rgb="FFCDEAFF"/>
        </patternFill>
      </fill>
    </dxf>
    <dxf>
      <fill>
        <patternFill>
          <bgColor rgb="FFE6C6C4"/>
        </patternFill>
      </fill>
    </dxf>
    <dxf>
      <fill>
        <patternFill>
          <bgColor rgb="FFCEE4D1"/>
        </patternFill>
      </fill>
    </dxf>
    <dxf>
      <fill>
        <patternFill>
          <bgColor rgb="FFFFF8C5"/>
        </patternFill>
      </fill>
    </dxf>
  </dxfs>
  <tableStyles count="0" defaultTableStyle="TableStyleMedium2" defaultPivotStyle="PivotStyleLight16"/>
  <colors>
    <mruColors>
      <color rgb="FF9FD6FF"/>
      <color rgb="FFB3DCE7"/>
      <color rgb="FFC7E6A4"/>
      <color rgb="FFFFFF9F"/>
      <color rgb="FFCDEAFF"/>
      <color rgb="FFE6C6C4"/>
      <color rgb="FFCEE4D1"/>
      <color rgb="FFFFF8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2399082</xdr:colOff>
      <xdr:row>5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28600"/>
          <a:ext cx="2275257" cy="733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1704975</xdr:colOff>
      <xdr:row>2</xdr:row>
      <xdr:rowOff>178121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704975" cy="549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1704975</xdr:colOff>
      <xdr:row>2</xdr:row>
      <xdr:rowOff>168597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04975" cy="549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2</xdr:row>
      <xdr:rowOff>168596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549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2</xdr:row>
      <xdr:rowOff>168596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549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2</xdr:row>
      <xdr:rowOff>168596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5495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1704975</xdr:colOff>
      <xdr:row>2</xdr:row>
      <xdr:rowOff>178121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704975" cy="549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1714500</xdr:colOff>
      <xdr:row>2</xdr:row>
      <xdr:rowOff>168596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704975" cy="5495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1704975</xdr:colOff>
      <xdr:row>2</xdr:row>
      <xdr:rowOff>187646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704975" cy="5495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2</xdr:row>
      <xdr:rowOff>168596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549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5" sqref="B5:F5"/>
    </sheetView>
  </sheetViews>
  <sheetFormatPr defaultRowHeight="15" x14ac:dyDescent="0.25"/>
  <cols>
    <col min="1" max="1" width="10.42578125" bestFit="1" customWidth="1"/>
    <col min="6" max="6" width="14.42578125" bestFit="1" customWidth="1"/>
  </cols>
  <sheetData>
    <row r="1" spans="1:6" ht="15.75" thickBot="1" x14ac:dyDescent="0.3"/>
    <row r="2" spans="1:6" ht="21.75" thickBot="1" x14ac:dyDescent="0.4">
      <c r="A2" s="72" t="s">
        <v>283</v>
      </c>
      <c r="B2" s="73"/>
      <c r="C2" s="73"/>
      <c r="D2" s="73"/>
      <c r="E2" s="73"/>
      <c r="F2" s="74"/>
    </row>
    <row r="3" spans="1:6" ht="15.75" thickBot="1" x14ac:dyDescent="0.3"/>
    <row r="4" spans="1:6" x14ac:dyDescent="0.25">
      <c r="A4" s="66" t="s">
        <v>284</v>
      </c>
      <c r="B4" s="75"/>
      <c r="C4" s="75"/>
      <c r="D4" s="75"/>
      <c r="E4" s="75"/>
      <c r="F4" s="76"/>
    </row>
    <row r="5" spans="1:6" ht="15.75" thickBot="1" x14ac:dyDescent="0.3">
      <c r="A5" s="67" t="s">
        <v>285</v>
      </c>
      <c r="B5" s="77"/>
      <c r="C5" s="77"/>
      <c r="D5" s="77"/>
      <c r="E5" s="77"/>
      <c r="F5" s="78"/>
    </row>
    <row r="15" spans="1:6" ht="15.75" thickBot="1" x14ac:dyDescent="0.3"/>
    <row r="16" spans="1:6" ht="27" thickBot="1" x14ac:dyDescent="0.45">
      <c r="A16" s="79" t="s">
        <v>286</v>
      </c>
      <c r="B16" s="80"/>
      <c r="C16" s="80"/>
      <c r="D16" s="80" t="e">
        <f>RESUMO!C34</f>
        <v>#DIV/0!</v>
      </c>
      <c r="E16" s="80"/>
      <c r="F16" s="81"/>
    </row>
    <row r="17" spans="1:6" ht="15.75" thickBot="1" x14ac:dyDescent="0.3"/>
    <row r="18" spans="1:6" ht="15.75" thickBot="1" x14ac:dyDescent="0.3">
      <c r="A18" s="69" t="s">
        <v>237</v>
      </c>
      <c r="B18" s="70"/>
      <c r="C18" s="70"/>
      <c r="D18" s="70"/>
      <c r="E18" s="70"/>
      <c r="F18" s="71"/>
    </row>
    <row r="19" spans="1:6" x14ac:dyDescent="0.25">
      <c r="A19" s="83" t="s">
        <v>238</v>
      </c>
      <c r="B19" s="83"/>
      <c r="C19" s="83"/>
      <c r="D19" s="83"/>
      <c r="E19" s="83"/>
      <c r="F19" s="68" t="str">
        <f>RESUMO!C3</f>
        <v>NÃO SE APLICA</v>
      </c>
    </row>
    <row r="20" spans="1:6" x14ac:dyDescent="0.25">
      <c r="A20" s="82" t="s">
        <v>30</v>
      </c>
      <c r="B20" s="82"/>
      <c r="C20" s="82"/>
      <c r="D20" s="82"/>
      <c r="E20" s="82"/>
      <c r="F20" s="68" t="str">
        <f>RESUMO!C4</f>
        <v>NÃO SE APLICA</v>
      </c>
    </row>
    <row r="21" spans="1:6" x14ac:dyDescent="0.25">
      <c r="A21" s="82" t="s">
        <v>101</v>
      </c>
      <c r="B21" s="82"/>
      <c r="C21" s="82"/>
      <c r="D21" s="82"/>
      <c r="E21" s="82"/>
      <c r="F21" s="68" t="str">
        <f>RESUMO!C5</f>
        <v>NÃO SE APLICA</v>
      </c>
    </row>
    <row r="22" spans="1:6" x14ac:dyDescent="0.25">
      <c r="A22" s="82" t="s">
        <v>102</v>
      </c>
      <c r="B22" s="82"/>
      <c r="C22" s="82"/>
      <c r="D22" s="82"/>
      <c r="E22" s="82"/>
      <c r="F22" s="68" t="str">
        <f>RESUMO!C6</f>
        <v>NÃO SE APLICA</v>
      </c>
    </row>
    <row r="23" spans="1:6" x14ac:dyDescent="0.25">
      <c r="A23" s="82" t="s">
        <v>122</v>
      </c>
      <c r="B23" s="82"/>
      <c r="C23" s="82"/>
      <c r="D23" s="82"/>
      <c r="E23" s="82"/>
      <c r="F23" s="68" t="str">
        <f>RESUMO!C7</f>
        <v>NÃO SE APLICA</v>
      </c>
    </row>
    <row r="24" spans="1:6" x14ac:dyDescent="0.25">
      <c r="A24" s="82" t="s">
        <v>147</v>
      </c>
      <c r="B24" s="82"/>
      <c r="C24" s="82"/>
      <c r="D24" s="82"/>
      <c r="E24" s="82"/>
      <c r="F24" s="68" t="str">
        <f>RESUMO!C8</f>
        <v>NÃO SE APLICA</v>
      </c>
    </row>
    <row r="25" spans="1:6" x14ac:dyDescent="0.25">
      <c r="A25" s="82" t="s">
        <v>195</v>
      </c>
      <c r="B25" s="82"/>
      <c r="C25" s="82"/>
      <c r="D25" s="82"/>
      <c r="E25" s="82"/>
      <c r="F25" s="68" t="str">
        <f>RESUMO!C9</f>
        <v>NÃO SE APLICA</v>
      </c>
    </row>
    <row r="26" spans="1:6" x14ac:dyDescent="0.25">
      <c r="A26" s="82" t="s">
        <v>212</v>
      </c>
      <c r="B26" s="82"/>
      <c r="C26" s="82"/>
      <c r="D26" s="82"/>
      <c r="E26" s="82"/>
      <c r="F26" s="68" t="str">
        <f>RESUMO!C10</f>
        <v>NÃO SE APLICA</v>
      </c>
    </row>
    <row r="27" spans="1:6" x14ac:dyDescent="0.25">
      <c r="A27" s="82" t="s">
        <v>221</v>
      </c>
      <c r="B27" s="82"/>
      <c r="C27" s="82"/>
      <c r="D27" s="82"/>
      <c r="E27" s="82"/>
      <c r="F27" s="68" t="str">
        <f>RESUMO!C11</f>
        <v>NÃO SE APLICA</v>
      </c>
    </row>
  </sheetData>
  <mergeCells count="15">
    <mergeCell ref="A25:E25"/>
    <mergeCell ref="A26:E26"/>
    <mergeCell ref="A27:E27"/>
    <mergeCell ref="A19:E19"/>
    <mergeCell ref="A20:E20"/>
    <mergeCell ref="A21:E21"/>
    <mergeCell ref="A22:E22"/>
    <mergeCell ref="A23:E23"/>
    <mergeCell ref="A24:E24"/>
    <mergeCell ref="A18:F18"/>
    <mergeCell ref="A2:F2"/>
    <mergeCell ref="B4:F4"/>
    <mergeCell ref="B5:F5"/>
    <mergeCell ref="A16:C16"/>
    <mergeCell ref="D16:F1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23"/>
  <sheetViews>
    <sheetView workbookViewId="0">
      <selection activeCell="B16" sqref="B16"/>
    </sheetView>
  </sheetViews>
  <sheetFormatPr defaultRowHeight="15" x14ac:dyDescent="0.25"/>
  <cols>
    <col min="1" max="1" width="63.42578125" customWidth="1"/>
    <col min="2" max="2" width="14.42578125" customWidth="1"/>
  </cols>
  <sheetData>
    <row r="2" spans="1:5" x14ac:dyDescent="0.25">
      <c r="A2" s="99" t="s">
        <v>212</v>
      </c>
      <c r="B2" s="99"/>
      <c r="C2" s="57"/>
      <c r="D2" s="57"/>
      <c r="E2" s="57"/>
    </row>
    <row r="3" spans="1:5" ht="14.25" customHeight="1" x14ac:dyDescent="0.25"/>
    <row r="5" spans="1:5" x14ac:dyDescent="0.25">
      <c r="A5" s="27" t="s">
        <v>222</v>
      </c>
      <c r="B5" s="12" t="str">
        <f>IF(AND(SUM(B6:B15)=0,COUNTIF(B6:B15,"N")=10),"NÃO SE APLICA",(1-SUM(B6:B15)/(COUNTA(B6:B15)-COUNTIF(B6:B15,"N")))*100)</f>
        <v>NÃO SE APLICA</v>
      </c>
    </row>
    <row r="6" spans="1:5" x14ac:dyDescent="0.25">
      <c r="A6" s="65" t="s">
        <v>213</v>
      </c>
      <c r="B6" s="9" t="s">
        <v>226</v>
      </c>
    </row>
    <row r="7" spans="1:5" x14ac:dyDescent="0.25">
      <c r="A7" s="65" t="s">
        <v>214</v>
      </c>
      <c r="B7" s="9" t="s">
        <v>226</v>
      </c>
    </row>
    <row r="8" spans="1:5" x14ac:dyDescent="0.25">
      <c r="A8" s="65" t="s">
        <v>215</v>
      </c>
      <c r="B8" s="9" t="s">
        <v>226</v>
      </c>
    </row>
    <row r="9" spans="1:5" x14ac:dyDescent="0.25">
      <c r="A9" s="65" t="s">
        <v>216</v>
      </c>
      <c r="B9" s="9" t="s">
        <v>226</v>
      </c>
    </row>
    <row r="10" spans="1:5" x14ac:dyDescent="0.25">
      <c r="A10" s="65" t="s">
        <v>217</v>
      </c>
      <c r="B10" s="9" t="s">
        <v>226</v>
      </c>
    </row>
    <row r="11" spans="1:5" x14ac:dyDescent="0.25">
      <c r="A11" s="65" t="s">
        <v>225</v>
      </c>
      <c r="B11" s="9" t="s">
        <v>226</v>
      </c>
    </row>
    <row r="12" spans="1:5" x14ac:dyDescent="0.25">
      <c r="A12" s="65" t="s">
        <v>218</v>
      </c>
      <c r="B12" s="9" t="s">
        <v>226</v>
      </c>
    </row>
    <row r="13" spans="1:5" x14ac:dyDescent="0.25">
      <c r="A13" s="65" t="s">
        <v>219</v>
      </c>
      <c r="B13" s="9" t="s">
        <v>226</v>
      </c>
    </row>
    <row r="14" spans="1:5" x14ac:dyDescent="0.25">
      <c r="A14" s="65" t="s">
        <v>220</v>
      </c>
      <c r="B14" s="9" t="s">
        <v>226</v>
      </c>
    </row>
    <row r="15" spans="1:5" x14ac:dyDescent="0.25">
      <c r="A15" s="65" t="s">
        <v>230</v>
      </c>
      <c r="B15" s="9" t="s">
        <v>226</v>
      </c>
    </row>
    <row r="16" spans="1:5" ht="15.75" thickBot="1" x14ac:dyDescent="0.3">
      <c r="B16" s="13"/>
    </row>
    <row r="17" spans="1:2" ht="15.75" thickBot="1" x14ac:dyDescent="0.3">
      <c r="A17" s="8" t="s">
        <v>245</v>
      </c>
      <c r="B17" s="10" t="e">
        <f>ROUND(AVERAGE(B5),2)</f>
        <v>#DIV/0!</v>
      </c>
    </row>
    <row r="18" spans="1:2" x14ac:dyDescent="0.25">
      <c r="B18" s="13"/>
    </row>
    <row r="20" spans="1:2" x14ac:dyDescent="0.25">
      <c r="A20" s="1" t="s">
        <v>232</v>
      </c>
      <c r="B20" s="58" t="s">
        <v>226</v>
      </c>
    </row>
    <row r="21" spans="1:2" x14ac:dyDescent="0.25">
      <c r="A21" s="1" t="s">
        <v>233</v>
      </c>
      <c r="B21" s="37">
        <v>1</v>
      </c>
    </row>
    <row r="22" spans="1:2" x14ac:dyDescent="0.25">
      <c r="A22" s="7" t="s">
        <v>234</v>
      </c>
      <c r="B22" s="38">
        <v>0</v>
      </c>
    </row>
    <row r="23" spans="1:2" x14ac:dyDescent="0.25">
      <c r="A23" s="1" t="s">
        <v>235</v>
      </c>
      <c r="B23" s="54">
        <v>0.5</v>
      </c>
    </row>
  </sheetData>
  <mergeCells count="1">
    <mergeCell ref="A2:B2"/>
  </mergeCells>
  <conditionalFormatting sqref="B6:B15">
    <cfRule type="expression" dxfId="7" priority="1">
      <formula>B6=0.5</formula>
    </cfRule>
    <cfRule type="expression" dxfId="6" priority="2">
      <formula>B6=0</formula>
    </cfRule>
    <cfRule type="expression" dxfId="5" priority="3">
      <formula>B6=1</formula>
    </cfRule>
    <cfRule type="expression" dxfId="4" priority="4">
      <formula>B6="N"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B14"/>
  <sheetViews>
    <sheetView workbookViewId="0">
      <selection activeCell="B8" sqref="B8"/>
    </sheetView>
  </sheetViews>
  <sheetFormatPr defaultRowHeight="15" x14ac:dyDescent="0.25"/>
  <cols>
    <col min="1" max="1" width="60.85546875" customWidth="1"/>
    <col min="2" max="2" width="14.42578125" bestFit="1" customWidth="1"/>
  </cols>
  <sheetData>
    <row r="2" spans="1:2" x14ac:dyDescent="0.25">
      <c r="A2" s="99" t="s">
        <v>221</v>
      </c>
      <c r="B2" s="99"/>
    </row>
    <row r="5" spans="1:2" x14ac:dyDescent="0.25">
      <c r="A5" s="27" t="s">
        <v>223</v>
      </c>
      <c r="B5" s="12" t="str">
        <f>IF(AND(SUM(B6:B7)=0,COUNTIF(B6:B7,"N")=2),"NÃO SE APLICA",(1-SUM(B6:B7)/(COUNTA(B6:B7)-COUNTIF(B6:B7,"N")))*100)</f>
        <v>NÃO SE APLICA</v>
      </c>
    </row>
    <row r="6" spans="1:2" x14ac:dyDescent="0.25">
      <c r="A6" s="65" t="s">
        <v>225</v>
      </c>
      <c r="B6" s="9" t="s">
        <v>226</v>
      </c>
    </row>
    <row r="7" spans="1:2" x14ac:dyDescent="0.25">
      <c r="A7" s="65" t="s">
        <v>224</v>
      </c>
      <c r="B7" s="9" t="s">
        <v>226</v>
      </c>
    </row>
    <row r="8" spans="1:2" ht="15.75" thickBot="1" x14ac:dyDescent="0.3"/>
    <row r="9" spans="1:2" ht="15.75" thickBot="1" x14ac:dyDescent="0.3">
      <c r="A9" s="8" t="s">
        <v>246</v>
      </c>
      <c r="B9" s="10" t="e">
        <f>ROUND(AVERAGE(B5),2)</f>
        <v>#DIV/0!</v>
      </c>
    </row>
    <row r="10" spans="1:2" x14ac:dyDescent="0.25">
      <c r="B10" s="13"/>
    </row>
    <row r="11" spans="1:2" x14ac:dyDescent="0.25">
      <c r="A11" s="1" t="s">
        <v>232</v>
      </c>
      <c r="B11" s="58" t="s">
        <v>226</v>
      </c>
    </row>
    <row r="12" spans="1:2" x14ac:dyDescent="0.25">
      <c r="A12" s="1" t="s">
        <v>233</v>
      </c>
      <c r="B12" s="37">
        <v>1</v>
      </c>
    </row>
    <row r="13" spans="1:2" x14ac:dyDescent="0.25">
      <c r="A13" s="7" t="s">
        <v>234</v>
      </c>
      <c r="B13" s="38">
        <v>0</v>
      </c>
    </row>
    <row r="14" spans="1:2" x14ac:dyDescent="0.25">
      <c r="A14" s="1" t="s">
        <v>235</v>
      </c>
      <c r="B14" s="54">
        <v>0.5</v>
      </c>
    </row>
  </sheetData>
  <mergeCells count="1">
    <mergeCell ref="A2:B2"/>
  </mergeCells>
  <conditionalFormatting sqref="B6:B7">
    <cfRule type="expression" dxfId="3" priority="1">
      <formula>B6=0.5</formula>
    </cfRule>
    <cfRule type="expression" dxfId="2" priority="2">
      <formula>B6=0</formula>
    </cfRule>
    <cfRule type="expression" dxfId="1" priority="3">
      <formula>B6=1</formula>
    </cfRule>
    <cfRule type="expression" dxfId="0" priority="4">
      <formula>B6="N"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5"/>
  <sheetViews>
    <sheetView workbookViewId="0">
      <selection activeCell="B1" sqref="B1:C1"/>
    </sheetView>
  </sheetViews>
  <sheetFormatPr defaultRowHeight="15" x14ac:dyDescent="0.25"/>
  <cols>
    <col min="1" max="1" width="40.42578125" customWidth="1"/>
    <col min="2" max="2" width="39.42578125" bestFit="1" customWidth="1"/>
    <col min="3" max="3" width="42.85546875" bestFit="1" customWidth="1"/>
    <col min="4" max="4" width="11.5703125" customWidth="1"/>
  </cols>
  <sheetData>
    <row r="1" spans="1:4" x14ac:dyDescent="0.25">
      <c r="B1" s="91" t="s">
        <v>287</v>
      </c>
      <c r="C1" s="91"/>
      <c r="D1" s="19"/>
    </row>
    <row r="2" spans="1:4" x14ac:dyDescent="0.25">
      <c r="B2" s="90" t="s">
        <v>237</v>
      </c>
      <c r="C2" s="90"/>
      <c r="D2" s="16"/>
    </row>
    <row r="3" spans="1:4" x14ac:dyDescent="0.25">
      <c r="B3" s="46" t="s">
        <v>238</v>
      </c>
      <c r="C3" s="47" t="str">
        <f>IFERROR('PASSEIO PÚBLICO'!$B$39,"NÃO SE APLICA")</f>
        <v>NÃO SE APLICA</v>
      </c>
      <c r="D3" s="17"/>
    </row>
    <row r="4" spans="1:4" x14ac:dyDescent="0.25">
      <c r="B4" s="46" t="s">
        <v>30</v>
      </c>
      <c r="C4" s="47" t="str">
        <f>IFERROR(ACESSOS!$I$32,"NÃO SE APLICA")</f>
        <v>NÃO SE APLICA</v>
      </c>
      <c r="D4" s="17"/>
    </row>
    <row r="5" spans="1:4" x14ac:dyDescent="0.25">
      <c r="B5" s="46" t="s">
        <v>101</v>
      </c>
      <c r="C5" s="48" t="str">
        <f>IFERROR('CIRCULAÇÃO HORIZONTAL'!$B$36,"NÃO SE APLICA")</f>
        <v>NÃO SE APLICA</v>
      </c>
      <c r="D5" s="17"/>
    </row>
    <row r="6" spans="1:4" x14ac:dyDescent="0.25">
      <c r="B6" s="46" t="s">
        <v>102</v>
      </c>
      <c r="C6" s="47" t="str">
        <f>IFERROR('CIRCULAÇÃO VERTICAL'!$B$36,"NÃO SE APLICA")</f>
        <v>NÃO SE APLICA</v>
      </c>
      <c r="D6" s="18"/>
    </row>
    <row r="7" spans="1:4" x14ac:dyDescent="0.25">
      <c r="B7" s="46" t="s">
        <v>122</v>
      </c>
      <c r="C7" s="47" t="str">
        <f>IFERROR('PORTAS, JANELA E DISPOSITIVOS'!$B$29,"NÃO SE APLICA")</f>
        <v>NÃO SE APLICA</v>
      </c>
      <c r="D7" s="17"/>
    </row>
    <row r="8" spans="1:4" x14ac:dyDescent="0.25">
      <c r="B8" s="46" t="s">
        <v>147</v>
      </c>
      <c r="C8" s="47" t="str">
        <f>IFERROR(SANITÁRIOS!$B$27,"NÃO SE APLICA")</f>
        <v>NÃO SE APLICA</v>
      </c>
      <c r="D8" s="17"/>
    </row>
    <row r="9" spans="1:4" x14ac:dyDescent="0.25">
      <c r="B9" s="46" t="s">
        <v>195</v>
      </c>
      <c r="C9" s="47" t="str">
        <f>IFERROR(MOBILIÁRIO!$B$48,"NÃO SE APLICA")</f>
        <v>NÃO SE APLICA</v>
      </c>
      <c r="D9" s="17"/>
    </row>
    <row r="10" spans="1:4" x14ac:dyDescent="0.25">
      <c r="B10" s="46" t="s">
        <v>212</v>
      </c>
      <c r="C10" s="48" t="str">
        <f>IFERROR(ESTACIONAMENTO!$B$17,"NÃO SE APLICA")</f>
        <v>NÃO SE APLICA</v>
      </c>
      <c r="D10" s="17"/>
    </row>
    <row r="11" spans="1:4" x14ac:dyDescent="0.25">
      <c r="B11" s="46" t="s">
        <v>221</v>
      </c>
      <c r="C11" s="47" t="str">
        <f>IFERROR('LOCAIS DE EXPOSIÇÃO'!$B$9,"NÃO SE APLICA")</f>
        <v>NÃO SE APLICA</v>
      </c>
      <c r="D11" s="17"/>
    </row>
    <row r="12" spans="1:4" x14ac:dyDescent="0.25">
      <c r="B12" s="46"/>
      <c r="C12" s="49"/>
      <c r="D12" s="17"/>
    </row>
    <row r="13" spans="1:4" ht="15.75" x14ac:dyDescent="0.25">
      <c r="B13" s="50" t="s">
        <v>247</v>
      </c>
      <c r="C13" s="51" t="e">
        <f>ROUND(AVERAGE(C3:C11),2)&amp;"%"</f>
        <v>#DIV/0!</v>
      </c>
      <c r="D13" s="15"/>
    </row>
    <row r="15" spans="1:4" x14ac:dyDescent="0.25">
      <c r="A15" s="39" t="s">
        <v>232</v>
      </c>
      <c r="B15" s="40" t="s">
        <v>226</v>
      </c>
      <c r="C15" s="41" t="s">
        <v>248</v>
      </c>
    </row>
    <row r="16" spans="1:4" x14ac:dyDescent="0.25">
      <c r="A16" s="42" t="s">
        <v>233</v>
      </c>
      <c r="B16" s="37">
        <v>1</v>
      </c>
      <c r="C16" s="43" t="s">
        <v>249</v>
      </c>
    </row>
    <row r="17" spans="1:8" x14ac:dyDescent="0.25">
      <c r="A17" s="44" t="s">
        <v>234</v>
      </c>
      <c r="B17" s="38">
        <v>0</v>
      </c>
      <c r="C17" s="45" t="s">
        <v>250</v>
      </c>
    </row>
    <row r="18" spans="1:8" x14ac:dyDescent="0.25">
      <c r="A18" s="55" t="s">
        <v>235</v>
      </c>
      <c r="B18" s="54">
        <v>0.5</v>
      </c>
      <c r="C18" s="56" t="s">
        <v>251</v>
      </c>
    </row>
    <row r="19" spans="1:8" x14ac:dyDescent="0.25">
      <c r="A19" s="60" t="s">
        <v>271</v>
      </c>
      <c r="B19" s="61"/>
      <c r="C19" s="62"/>
    </row>
    <row r="21" spans="1:8" x14ac:dyDescent="0.25">
      <c r="A21" s="28" t="s">
        <v>253</v>
      </c>
      <c r="B21" s="29"/>
      <c r="C21" s="30"/>
    </row>
    <row r="22" spans="1:8" x14ac:dyDescent="0.25">
      <c r="A22" s="92" t="s">
        <v>252</v>
      </c>
      <c r="B22" s="93"/>
      <c r="C22" s="94"/>
    </row>
    <row r="23" spans="1:8" x14ac:dyDescent="0.25">
      <c r="A23" s="92"/>
      <c r="B23" s="93"/>
      <c r="C23" s="94"/>
    </row>
    <row r="24" spans="1:8" x14ac:dyDescent="0.25">
      <c r="A24" s="31"/>
      <c r="B24" s="14"/>
      <c r="C24" s="32"/>
      <c r="H24" s="63"/>
    </row>
    <row r="25" spans="1:8" x14ac:dyDescent="0.25">
      <c r="A25" s="33" t="s">
        <v>254</v>
      </c>
      <c r="B25" s="14"/>
      <c r="C25" s="32"/>
    </row>
    <row r="26" spans="1:8" x14ac:dyDescent="0.25">
      <c r="A26" s="95" t="s">
        <v>255</v>
      </c>
      <c r="B26" s="96"/>
      <c r="C26" s="97"/>
    </row>
    <row r="27" spans="1:8" x14ac:dyDescent="0.25">
      <c r="A27" s="95"/>
      <c r="B27" s="96"/>
      <c r="C27" s="97"/>
    </row>
    <row r="28" spans="1:8" x14ac:dyDescent="0.25">
      <c r="A28" s="31"/>
      <c r="B28" s="14"/>
      <c r="C28" s="32"/>
    </row>
    <row r="29" spans="1:8" x14ac:dyDescent="0.25">
      <c r="A29" s="33" t="s">
        <v>256</v>
      </c>
      <c r="B29" s="14"/>
      <c r="C29" s="32"/>
    </row>
    <row r="30" spans="1:8" x14ac:dyDescent="0.25">
      <c r="A30" s="95" t="s">
        <v>257</v>
      </c>
      <c r="B30" s="96"/>
      <c r="C30" s="97"/>
    </row>
    <row r="31" spans="1:8" x14ac:dyDescent="0.25">
      <c r="A31" s="95"/>
      <c r="B31" s="96"/>
      <c r="C31" s="97"/>
    </row>
    <row r="32" spans="1:8" x14ac:dyDescent="0.25">
      <c r="A32" s="34" t="s">
        <v>258</v>
      </c>
      <c r="B32" s="35"/>
      <c r="C32" s="36"/>
    </row>
    <row r="33" spans="1:3" ht="15.75" thickBot="1" x14ac:dyDescent="0.3"/>
    <row r="34" spans="1:3" x14ac:dyDescent="0.25">
      <c r="A34" s="84" t="str">
        <f>B1</f>
        <v>xxx</v>
      </c>
      <c r="B34" s="85"/>
      <c r="C34" s="88" t="e">
        <f>C13</f>
        <v>#DIV/0!</v>
      </c>
    </row>
    <row r="35" spans="1:3" ht="15.75" thickBot="1" x14ac:dyDescent="0.3">
      <c r="A35" s="86"/>
      <c r="B35" s="87"/>
      <c r="C35" s="89"/>
    </row>
  </sheetData>
  <mergeCells count="7">
    <mergeCell ref="A34:B35"/>
    <mergeCell ref="C34:C35"/>
    <mergeCell ref="B2:C2"/>
    <mergeCell ref="B1:C1"/>
    <mergeCell ref="A22:C23"/>
    <mergeCell ref="A26:C27"/>
    <mergeCell ref="A30:C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H44"/>
  <sheetViews>
    <sheetView topLeftCell="A7" zoomScaleNormal="100" workbookViewId="0">
      <selection activeCell="G9" sqref="G9"/>
    </sheetView>
  </sheetViews>
  <sheetFormatPr defaultRowHeight="15" x14ac:dyDescent="0.25"/>
  <cols>
    <col min="1" max="1" width="51" customWidth="1"/>
    <col min="2" max="4" width="33.28515625" style="4" customWidth="1"/>
    <col min="5" max="5" width="5.140625" customWidth="1"/>
    <col min="6" max="6" width="31.28515625" style="6" bestFit="1" customWidth="1"/>
    <col min="7" max="8" width="14.42578125" bestFit="1" customWidth="1"/>
  </cols>
  <sheetData>
    <row r="2" spans="1:8" x14ac:dyDescent="0.25">
      <c r="A2" s="99" t="s">
        <v>0</v>
      </c>
      <c r="B2" s="99"/>
      <c r="C2" s="99"/>
      <c r="D2" s="99"/>
      <c r="E2" s="99"/>
      <c r="F2" s="99"/>
      <c r="G2" s="99"/>
    </row>
    <row r="5" spans="1:8" x14ac:dyDescent="0.25">
      <c r="A5" s="11" t="s">
        <v>236</v>
      </c>
      <c r="B5" s="12" t="str">
        <f>IF(AND(SUM(B6:B11)=0,COUNTIF(B6:B11,"N")=6),"NÃO SE APLICA",(1-SUM(B6:B11)/(COUNTA(B6:B11)-COUNTIF(B6:B11,"N")))*100)</f>
        <v>NÃO SE APLICA</v>
      </c>
      <c r="C5" s="27" t="str">
        <f>IF(AND(SUM(C6:C11)=0,COUNTIF(C6:C11,"N")=6),"NÃO SE APLICA",(1-SUM(C6:C11)/(COUNTA(C6:C11)-COUNTIF(C6:C11,"N")))*100)</f>
        <v>NÃO SE APLICA</v>
      </c>
      <c r="D5" s="27" t="str">
        <f>IF(AND(SUM(D6:D11)=0,COUNTIF(D6:D11,"N")=6),"NÃO SE APLICA",(1-SUM(D6:D11)/(COUNTA(D6:D11)-COUNTIF(D6:D11,"N")))*100)</f>
        <v>NÃO SE APLICA</v>
      </c>
      <c r="F5" s="98" t="s">
        <v>267</v>
      </c>
      <c r="G5" s="98"/>
    </row>
    <row r="6" spans="1:8" x14ac:dyDescent="0.25">
      <c r="A6" s="65" t="s">
        <v>1</v>
      </c>
      <c r="B6" s="9" t="s">
        <v>226</v>
      </c>
      <c r="C6" s="9" t="s">
        <v>226</v>
      </c>
      <c r="D6" s="9" t="s">
        <v>226</v>
      </c>
      <c r="F6" s="12" t="s">
        <v>67</v>
      </c>
      <c r="G6" s="12" t="str">
        <f>IF(AND(SUM(G7:G8)=0,COUNTIF(G7:G8,"N")=2),"NÃO SE APLICA",(1-SUM(G7:G8)/(COUNTA(G7:G8)-COUNTIF(G7:G8,"N")))*100)</f>
        <v>NÃO SE APLICA</v>
      </c>
    </row>
    <row r="7" spans="1:8" x14ac:dyDescent="0.25">
      <c r="A7" s="65" t="s">
        <v>2</v>
      </c>
      <c r="B7" s="9" t="s">
        <v>226</v>
      </c>
      <c r="C7" s="9" t="s">
        <v>226</v>
      </c>
      <c r="D7" s="9" t="s">
        <v>226</v>
      </c>
      <c r="F7" s="26" t="s">
        <v>68</v>
      </c>
      <c r="G7" s="9" t="s">
        <v>226</v>
      </c>
    </row>
    <row r="8" spans="1:8" x14ac:dyDescent="0.25">
      <c r="A8" s="65" t="s">
        <v>3</v>
      </c>
      <c r="B8" s="9" t="s">
        <v>226</v>
      </c>
      <c r="C8" s="9" t="s">
        <v>226</v>
      </c>
      <c r="D8" s="9" t="s">
        <v>226</v>
      </c>
      <c r="F8" s="26" t="s">
        <v>43</v>
      </c>
      <c r="G8" s="9" t="s">
        <v>226</v>
      </c>
    </row>
    <row r="9" spans="1:8" x14ac:dyDescent="0.25">
      <c r="A9" s="64" t="s">
        <v>270</v>
      </c>
      <c r="B9" s="9" t="s">
        <v>226</v>
      </c>
      <c r="C9" s="9" t="s">
        <v>226</v>
      </c>
      <c r="D9" s="9" t="s">
        <v>226</v>
      </c>
      <c r="E9" s="6"/>
      <c r="G9" s="4"/>
    </row>
    <row r="10" spans="1:8" x14ac:dyDescent="0.25">
      <c r="A10" s="65" t="s">
        <v>4</v>
      </c>
      <c r="B10" s="9" t="s">
        <v>226</v>
      </c>
      <c r="C10" s="9" t="s">
        <v>226</v>
      </c>
      <c r="D10" s="9" t="s">
        <v>226</v>
      </c>
      <c r="E10" s="6"/>
      <c r="G10" t="str">
        <f>IFERROR(AVERAGE(G11:J11),"NÃO SE APLICA")</f>
        <v>NÃO SE APLICA</v>
      </c>
    </row>
    <row r="11" spans="1:8" x14ac:dyDescent="0.25">
      <c r="A11" s="65" t="s">
        <v>5</v>
      </c>
      <c r="B11" s="59" t="s">
        <v>226</v>
      </c>
      <c r="C11" s="9" t="s">
        <v>226</v>
      </c>
      <c r="D11" s="9" t="s">
        <v>226</v>
      </c>
      <c r="E11" s="6"/>
      <c r="F11" s="27" t="s">
        <v>50</v>
      </c>
      <c r="G11" s="27" t="str">
        <f>IF(AND(SUM(G12:G31)=0,COUNTIF(G12:G31,"N")=20),"NÃO SE APLICA",(1-SUM(G12:G31)/(COUNTA(G12:G31)-COUNTIF(G12:G31,"N")))*100)</f>
        <v>NÃO SE APLICA</v>
      </c>
      <c r="H11" s="27" t="str">
        <f>IF(AND(SUM(H12:H31)=0,COUNTIF(H12:H31,"N")=20),"NÃO SE APLICA",(1-SUM(H12:H31)/(COUNTA(H12:H31)-COUNTIF(H12:H31,"N")))*100)</f>
        <v>NÃO SE APLICA</v>
      </c>
    </row>
    <row r="12" spans="1:8" x14ac:dyDescent="0.25">
      <c r="A12" s="11" t="s">
        <v>6</v>
      </c>
      <c r="B12" s="27" t="str">
        <f>IF(AND(SUM(B13:B24)=0,COUNTIF(B13:B24,"N")=12),"NÃO SE APLICA",(1-SUM(B13:B24)/(COUNTA(B13:B24)-COUNTIF(B13:B24,"N")))*100)</f>
        <v>NÃO SE APLICA</v>
      </c>
      <c r="C12" s="27" t="str">
        <f>IF(AND(SUM(C13:C24)=0,COUNTIF(C13:C24,"N")=12),"NÃO SE APLICA",(1-SUM(C13:C24)/(COUNTA(C13:C24)-COUNTIF(C13:C24,"N")))*100)</f>
        <v>NÃO SE APLICA</v>
      </c>
      <c r="D12" s="27" t="str">
        <f>IF(AND(SUM(D13:D24)=0,COUNTIF(D13:D24,"N")=12),"NÃO SE APLICA",(1-SUM(D13:D24)/(COUNTA(D13:D24)-COUNTIF(D13:D24,"N")))*100)</f>
        <v>NÃO SE APLICA</v>
      </c>
      <c r="F12" s="65" t="s">
        <v>35</v>
      </c>
      <c r="G12" s="9" t="s">
        <v>226</v>
      </c>
      <c r="H12" s="9" t="s">
        <v>226</v>
      </c>
    </row>
    <row r="13" spans="1:8" x14ac:dyDescent="0.25">
      <c r="A13" s="2" t="s">
        <v>7</v>
      </c>
      <c r="B13" s="9" t="s">
        <v>226</v>
      </c>
      <c r="C13" s="9" t="s">
        <v>226</v>
      </c>
      <c r="D13" s="9" t="s">
        <v>226</v>
      </c>
      <c r="F13" s="65" t="s">
        <v>36</v>
      </c>
      <c r="G13" s="9" t="s">
        <v>226</v>
      </c>
      <c r="H13" s="9" t="s">
        <v>226</v>
      </c>
    </row>
    <row r="14" spans="1:8" x14ac:dyDescent="0.25">
      <c r="A14" s="2" t="s">
        <v>8</v>
      </c>
      <c r="B14" s="9" t="s">
        <v>226</v>
      </c>
      <c r="C14" s="9" t="s">
        <v>226</v>
      </c>
      <c r="D14" s="9" t="s">
        <v>226</v>
      </c>
      <c r="F14" s="65" t="s">
        <v>37</v>
      </c>
      <c r="G14" s="9" t="s">
        <v>226</v>
      </c>
      <c r="H14" s="9" t="s">
        <v>226</v>
      </c>
    </row>
    <row r="15" spans="1:8" x14ac:dyDescent="0.25">
      <c r="A15" s="2" t="s">
        <v>9</v>
      </c>
      <c r="B15" s="9" t="s">
        <v>226</v>
      </c>
      <c r="C15" s="9" t="s">
        <v>226</v>
      </c>
      <c r="D15" s="9" t="s">
        <v>226</v>
      </c>
      <c r="F15" s="65" t="s">
        <v>64</v>
      </c>
      <c r="G15" s="9" t="s">
        <v>226</v>
      </c>
      <c r="H15" s="9" t="s">
        <v>226</v>
      </c>
    </row>
    <row r="16" spans="1:8" x14ac:dyDescent="0.25">
      <c r="A16" s="2" t="s">
        <v>10</v>
      </c>
      <c r="B16" s="9" t="s">
        <v>226</v>
      </c>
      <c r="C16" s="9" t="s">
        <v>226</v>
      </c>
      <c r="D16" s="9" t="s">
        <v>226</v>
      </c>
      <c r="F16" s="65" t="s">
        <v>52</v>
      </c>
      <c r="G16" s="9" t="s">
        <v>226</v>
      </c>
      <c r="H16" s="9" t="s">
        <v>226</v>
      </c>
    </row>
    <row r="17" spans="1:8" x14ac:dyDescent="0.25">
      <c r="A17" s="2" t="s">
        <v>11</v>
      </c>
      <c r="B17" s="9" t="s">
        <v>226</v>
      </c>
      <c r="C17" s="9" t="s">
        <v>226</v>
      </c>
      <c r="D17" s="9" t="s">
        <v>226</v>
      </c>
      <c r="F17" s="65" t="s">
        <v>51</v>
      </c>
      <c r="G17" s="9" t="s">
        <v>226</v>
      </c>
      <c r="H17" s="9" t="s">
        <v>226</v>
      </c>
    </row>
    <row r="18" spans="1:8" x14ac:dyDescent="0.25">
      <c r="A18" s="2" t="s">
        <v>12</v>
      </c>
      <c r="B18" s="9" t="s">
        <v>226</v>
      </c>
      <c r="C18" s="9" t="s">
        <v>226</v>
      </c>
      <c r="D18" s="9" t="s">
        <v>226</v>
      </c>
      <c r="F18" s="65" t="s">
        <v>53</v>
      </c>
      <c r="G18" s="9" t="s">
        <v>226</v>
      </c>
      <c r="H18" s="9" t="s">
        <v>226</v>
      </c>
    </row>
    <row r="19" spans="1:8" x14ac:dyDescent="0.25">
      <c r="A19" s="2" t="s">
        <v>13</v>
      </c>
      <c r="B19" s="9" t="s">
        <v>226</v>
      </c>
      <c r="C19" s="9" t="s">
        <v>226</v>
      </c>
      <c r="D19" s="9" t="s">
        <v>226</v>
      </c>
      <c r="F19" s="65" t="s">
        <v>54</v>
      </c>
      <c r="G19" s="9" t="s">
        <v>226</v>
      </c>
      <c r="H19" s="9" t="s">
        <v>226</v>
      </c>
    </row>
    <row r="20" spans="1:8" x14ac:dyDescent="0.25">
      <c r="A20" s="2" t="s">
        <v>14</v>
      </c>
      <c r="B20" s="9" t="s">
        <v>226</v>
      </c>
      <c r="C20" s="9" t="s">
        <v>226</v>
      </c>
      <c r="D20" s="9" t="s">
        <v>226</v>
      </c>
      <c r="F20" s="65" t="s">
        <v>55</v>
      </c>
      <c r="G20" s="9" t="s">
        <v>226</v>
      </c>
      <c r="H20" s="9" t="s">
        <v>226</v>
      </c>
    </row>
    <row r="21" spans="1:8" x14ac:dyDescent="0.25">
      <c r="A21" s="2" t="s">
        <v>15</v>
      </c>
      <c r="B21" s="9" t="s">
        <v>226</v>
      </c>
      <c r="C21" s="9" t="s">
        <v>226</v>
      </c>
      <c r="D21" s="9" t="s">
        <v>226</v>
      </c>
      <c r="F21" s="65" t="s">
        <v>58</v>
      </c>
      <c r="G21" s="9" t="s">
        <v>226</v>
      </c>
      <c r="H21" s="9" t="s">
        <v>226</v>
      </c>
    </row>
    <row r="22" spans="1:8" x14ac:dyDescent="0.25">
      <c r="A22" s="2" t="s">
        <v>16</v>
      </c>
      <c r="B22" s="9" t="s">
        <v>226</v>
      </c>
      <c r="C22" s="9" t="s">
        <v>226</v>
      </c>
      <c r="D22" s="9" t="s">
        <v>226</v>
      </c>
      <c r="F22" s="65" t="s">
        <v>59</v>
      </c>
      <c r="G22" s="9" t="s">
        <v>226</v>
      </c>
      <c r="H22" s="9" t="s">
        <v>226</v>
      </c>
    </row>
    <row r="23" spans="1:8" x14ac:dyDescent="0.25">
      <c r="A23" s="2" t="s">
        <v>17</v>
      </c>
      <c r="B23" s="9" t="s">
        <v>226</v>
      </c>
      <c r="C23" s="9" t="s">
        <v>226</v>
      </c>
      <c r="D23" s="9" t="s">
        <v>226</v>
      </c>
      <c r="F23" s="65" t="s">
        <v>56</v>
      </c>
      <c r="G23" s="9" t="s">
        <v>226</v>
      </c>
      <c r="H23" s="9" t="s">
        <v>226</v>
      </c>
    </row>
    <row r="24" spans="1:8" x14ac:dyDescent="0.25">
      <c r="A24" s="2" t="s">
        <v>259</v>
      </c>
      <c r="B24" s="9" t="s">
        <v>226</v>
      </c>
      <c r="C24" s="9" t="s">
        <v>226</v>
      </c>
      <c r="D24" s="9" t="s">
        <v>226</v>
      </c>
      <c r="F24" s="65" t="s">
        <v>60</v>
      </c>
      <c r="G24" s="9" t="s">
        <v>226</v>
      </c>
      <c r="H24" s="9" t="s">
        <v>226</v>
      </c>
    </row>
    <row r="25" spans="1:8" x14ac:dyDescent="0.25">
      <c r="A25" s="11" t="s">
        <v>18</v>
      </c>
      <c r="B25" s="27" t="str">
        <f>IF(AND(SUM(B26:B29)=0,COUNTIF(B26:B29,"N")=4),"NÃO SE APLICA",(1-SUM(B26:B29)/(COUNTA(B26:B29)-COUNTIF(B26:B29,"N")))*100)</f>
        <v>NÃO SE APLICA</v>
      </c>
      <c r="C25" s="27" t="str">
        <f>IF(AND(SUM(C26:C29)=0,COUNTIF(C26:C29,"N")=4),"NÃO SE APLICA",(1-SUM(C26:C29)/(COUNTA(C26:C29)-COUNTIF(C26:C29,"N")))*100)</f>
        <v>NÃO SE APLICA</v>
      </c>
      <c r="D25" s="27" t="str">
        <f>IF(AND(SUM(D26:D29)=0,COUNTIF(D26:D29,"N")=4),"NÃO SE APLICA",(1-SUM(D26:D29)/(COUNTA(D26:D29)-COUNTIF(D26:D29,"N")))*100)</f>
        <v>NÃO SE APLICA</v>
      </c>
      <c r="F25" s="65" t="s">
        <v>61</v>
      </c>
      <c r="G25" s="9" t="s">
        <v>226</v>
      </c>
      <c r="H25" s="9" t="s">
        <v>226</v>
      </c>
    </row>
    <row r="26" spans="1:8" x14ac:dyDescent="0.25">
      <c r="A26" s="65" t="s">
        <v>19</v>
      </c>
      <c r="B26" s="9" t="s">
        <v>226</v>
      </c>
      <c r="C26" s="9" t="s">
        <v>226</v>
      </c>
      <c r="D26" s="9" t="s">
        <v>226</v>
      </c>
      <c r="F26" s="65" t="s">
        <v>63</v>
      </c>
      <c r="G26" s="9" t="s">
        <v>226</v>
      </c>
      <c r="H26" s="9" t="s">
        <v>226</v>
      </c>
    </row>
    <row r="27" spans="1:8" x14ac:dyDescent="0.25">
      <c r="A27" s="65" t="s">
        <v>21</v>
      </c>
      <c r="B27" s="9" t="s">
        <v>226</v>
      </c>
      <c r="C27" s="9" t="s">
        <v>226</v>
      </c>
      <c r="D27" s="9" t="s">
        <v>226</v>
      </c>
      <c r="F27" s="65" t="s">
        <v>44</v>
      </c>
      <c r="G27" s="9" t="s">
        <v>226</v>
      </c>
      <c r="H27" s="9" t="s">
        <v>226</v>
      </c>
    </row>
    <row r="28" spans="1:8" x14ac:dyDescent="0.25">
      <c r="A28" s="65" t="s">
        <v>22</v>
      </c>
      <c r="B28" s="9" t="s">
        <v>226</v>
      </c>
      <c r="C28" s="9" t="s">
        <v>226</v>
      </c>
      <c r="D28" s="9" t="s">
        <v>226</v>
      </c>
      <c r="F28" s="65" t="s">
        <v>45</v>
      </c>
      <c r="G28" s="9" t="s">
        <v>226</v>
      </c>
      <c r="H28" s="9" t="s">
        <v>226</v>
      </c>
    </row>
    <row r="29" spans="1:8" x14ac:dyDescent="0.25">
      <c r="A29" s="65" t="s">
        <v>23</v>
      </c>
      <c r="B29" s="9" t="s">
        <v>226</v>
      </c>
      <c r="C29" s="9" t="s">
        <v>226</v>
      </c>
      <c r="D29" s="9" t="s">
        <v>226</v>
      </c>
      <c r="F29" s="65" t="s">
        <v>47</v>
      </c>
      <c r="G29" s="9" t="s">
        <v>226</v>
      </c>
      <c r="H29" s="9" t="s">
        <v>226</v>
      </c>
    </row>
    <row r="30" spans="1:8" x14ac:dyDescent="0.25">
      <c r="A30" s="11" t="s">
        <v>20</v>
      </c>
      <c r="B30" s="27" t="str">
        <f>IF(AND(SUM(B31:B37)=0,COUNTIF(B31:B37,"N")=7),"NÃO SE APLICA",(1-SUM(B31:B37)/(COUNTA(B31:B37)-COUNTIF(B31:B37,"N")))*100)</f>
        <v>NÃO SE APLICA</v>
      </c>
      <c r="C30" s="27" t="str">
        <f>IF(AND(SUM(C31:C37)=0,COUNTIF(C31:C37,"N")=7),"NÃO SE APLICA",(1-SUM(C31:C37)/(COUNTA(C31:C37)-COUNTIF(C31:C37,"N")))*100)</f>
        <v>NÃO SE APLICA</v>
      </c>
      <c r="D30" s="27" t="str">
        <f>IF(AND(SUM(D31:D37)=0,COUNTIF(D31:D37,"N")=7),"NÃO SE APLICA",(1-SUM(D31:D37)/(COUNTA(D31:D37)-COUNTIF(D31:D37,"N")))*100)</f>
        <v>NÃO SE APLICA</v>
      </c>
      <c r="F30" s="65" t="s">
        <v>48</v>
      </c>
      <c r="G30" s="9" t="s">
        <v>226</v>
      </c>
      <c r="H30" s="9" t="s">
        <v>226</v>
      </c>
    </row>
    <row r="31" spans="1:8" x14ac:dyDescent="0.25">
      <c r="A31" s="65" t="s">
        <v>24</v>
      </c>
      <c r="B31" s="9" t="s">
        <v>226</v>
      </c>
      <c r="C31" s="9" t="s">
        <v>226</v>
      </c>
      <c r="D31" s="9" t="s">
        <v>226</v>
      </c>
      <c r="F31" s="65" t="s">
        <v>49</v>
      </c>
      <c r="G31" s="9" t="s">
        <v>226</v>
      </c>
      <c r="H31" s="9" t="s">
        <v>226</v>
      </c>
    </row>
    <row r="32" spans="1:8" x14ac:dyDescent="0.25">
      <c r="A32" s="65" t="s">
        <v>25</v>
      </c>
      <c r="B32" s="9" t="s">
        <v>226</v>
      </c>
      <c r="C32" s="9" t="s">
        <v>226</v>
      </c>
      <c r="D32" s="9" t="s">
        <v>226</v>
      </c>
      <c r="G32" s="4"/>
    </row>
    <row r="33" spans="1:7" x14ac:dyDescent="0.25">
      <c r="A33" s="65" t="s">
        <v>26</v>
      </c>
      <c r="B33" s="9" t="s">
        <v>226</v>
      </c>
      <c r="C33" s="9" t="s">
        <v>226</v>
      </c>
      <c r="D33" s="9" t="s">
        <v>226</v>
      </c>
      <c r="G33" s="4"/>
    </row>
    <row r="34" spans="1:7" x14ac:dyDescent="0.25">
      <c r="A34" s="65" t="s">
        <v>27</v>
      </c>
      <c r="B34" s="9" t="s">
        <v>226</v>
      </c>
      <c r="C34" s="9" t="s">
        <v>226</v>
      </c>
      <c r="D34" s="9" t="s">
        <v>226</v>
      </c>
      <c r="G34" s="4"/>
    </row>
    <row r="35" spans="1:7" x14ac:dyDescent="0.25">
      <c r="A35" s="65" t="s">
        <v>28</v>
      </c>
      <c r="B35" s="9" t="s">
        <v>226</v>
      </c>
      <c r="C35" s="9" t="s">
        <v>226</v>
      </c>
      <c r="D35" s="9" t="s">
        <v>226</v>
      </c>
      <c r="G35" s="4"/>
    </row>
    <row r="36" spans="1:7" x14ac:dyDescent="0.25">
      <c r="A36" s="65" t="s">
        <v>29</v>
      </c>
      <c r="B36" s="9" t="s">
        <v>226</v>
      </c>
      <c r="C36" s="9" t="s">
        <v>226</v>
      </c>
      <c r="D36" s="9" t="s">
        <v>226</v>
      </c>
      <c r="F36"/>
    </row>
    <row r="37" spans="1:7" x14ac:dyDescent="0.25">
      <c r="A37" s="64" t="s">
        <v>47</v>
      </c>
      <c r="B37" s="9" t="s">
        <v>226</v>
      </c>
      <c r="C37" s="9" t="s">
        <v>226</v>
      </c>
      <c r="D37" s="9" t="s">
        <v>226</v>
      </c>
      <c r="F37"/>
    </row>
    <row r="38" spans="1:7" ht="15.75" thickBot="1" x14ac:dyDescent="0.3">
      <c r="C38" s="22"/>
      <c r="D38" s="22"/>
    </row>
    <row r="39" spans="1:7" ht="15.75" thickBot="1" x14ac:dyDescent="0.3">
      <c r="A39" s="8" t="s">
        <v>231</v>
      </c>
      <c r="B39" s="10" t="e">
        <f>ROUND(AVERAGE(B5:D5,B25:D25,B30:D30,G10,G6,B12:D12),2)</f>
        <v>#DIV/0!</v>
      </c>
    </row>
    <row r="40" spans="1:7" x14ac:dyDescent="0.25">
      <c r="C40"/>
      <c r="D40"/>
    </row>
    <row r="41" spans="1:7" x14ac:dyDescent="0.25">
      <c r="A41" s="1" t="s">
        <v>232</v>
      </c>
      <c r="B41" s="58" t="s">
        <v>226</v>
      </c>
      <c r="C41"/>
      <c r="D41"/>
    </row>
    <row r="42" spans="1:7" x14ac:dyDescent="0.25">
      <c r="A42" s="1" t="s">
        <v>233</v>
      </c>
      <c r="B42" s="37">
        <v>1</v>
      </c>
      <c r="C42"/>
      <c r="D42"/>
    </row>
    <row r="43" spans="1:7" x14ac:dyDescent="0.25">
      <c r="A43" s="7" t="s">
        <v>234</v>
      </c>
      <c r="B43" s="38">
        <v>0</v>
      </c>
      <c r="C43"/>
      <c r="D43"/>
    </row>
    <row r="44" spans="1:7" x14ac:dyDescent="0.25">
      <c r="A44" s="1" t="s">
        <v>235</v>
      </c>
      <c r="B44" s="54">
        <v>0.5</v>
      </c>
    </row>
  </sheetData>
  <mergeCells count="2">
    <mergeCell ref="F5:G5"/>
    <mergeCell ref="A2:G2"/>
  </mergeCells>
  <conditionalFormatting sqref="B6:D11 B13:D24">
    <cfRule type="expression" dxfId="323" priority="49">
      <formula>B6=0.5</formula>
    </cfRule>
    <cfRule type="expression" dxfId="322" priority="50">
      <formula>B6=0</formula>
    </cfRule>
    <cfRule type="expression" dxfId="321" priority="51">
      <formula>B6=1</formula>
    </cfRule>
    <cfRule type="expression" dxfId="320" priority="52">
      <formula>B6="N"</formula>
    </cfRule>
  </conditionalFormatting>
  <conditionalFormatting sqref="G7:G8">
    <cfRule type="expression" dxfId="319" priority="25">
      <formula>G7=0.5</formula>
    </cfRule>
    <cfRule type="expression" dxfId="318" priority="26">
      <formula>G7=0</formula>
    </cfRule>
    <cfRule type="expression" dxfId="317" priority="27">
      <formula>G7=1</formula>
    </cfRule>
    <cfRule type="expression" dxfId="316" priority="28">
      <formula>G7="N"</formula>
    </cfRule>
  </conditionalFormatting>
  <conditionalFormatting sqref="B26:B29">
    <cfRule type="expression" dxfId="315" priority="21">
      <formula>B26=0.5</formula>
    </cfRule>
    <cfRule type="expression" dxfId="314" priority="22">
      <formula>B26=0</formula>
    </cfRule>
    <cfRule type="expression" dxfId="313" priority="23">
      <formula>B26=1</formula>
    </cfRule>
    <cfRule type="expression" dxfId="312" priority="24">
      <formula>B26="N"</formula>
    </cfRule>
  </conditionalFormatting>
  <conditionalFormatting sqref="B31:B37">
    <cfRule type="expression" dxfId="311" priority="17">
      <formula>B31=0.5</formula>
    </cfRule>
    <cfRule type="expression" dxfId="310" priority="18">
      <formula>B31=0</formula>
    </cfRule>
    <cfRule type="expression" dxfId="309" priority="19">
      <formula>B31=1</formula>
    </cfRule>
    <cfRule type="expression" dxfId="308" priority="20">
      <formula>B31="N"</formula>
    </cfRule>
  </conditionalFormatting>
  <conditionalFormatting sqref="G12:G31">
    <cfRule type="expression" dxfId="307" priority="13">
      <formula>G12=0.5</formula>
    </cfRule>
    <cfRule type="expression" dxfId="306" priority="14">
      <formula>G12=0</formula>
    </cfRule>
    <cfRule type="expression" dxfId="305" priority="15">
      <formula>G12=1</formula>
    </cfRule>
    <cfRule type="expression" dxfId="304" priority="16">
      <formula>G12="N"</formula>
    </cfRule>
  </conditionalFormatting>
  <conditionalFormatting sqref="H12:H31">
    <cfRule type="expression" dxfId="303" priority="1">
      <formula>H12=0.5</formula>
    </cfRule>
    <cfRule type="expression" dxfId="302" priority="2">
      <formula>H12=0</formula>
    </cfRule>
    <cfRule type="expression" dxfId="301" priority="3">
      <formula>H12=1</formula>
    </cfRule>
    <cfRule type="expression" dxfId="300" priority="4">
      <formula>H12="N"</formula>
    </cfRule>
  </conditionalFormatting>
  <conditionalFormatting sqref="C26:D29">
    <cfRule type="expression" dxfId="299" priority="9">
      <formula>C26=0.5</formula>
    </cfRule>
    <cfRule type="expression" dxfId="298" priority="10">
      <formula>C26=0</formula>
    </cfRule>
    <cfRule type="expression" dxfId="297" priority="11">
      <formula>C26=1</formula>
    </cfRule>
    <cfRule type="expression" dxfId="296" priority="12">
      <formula>C26="N"</formula>
    </cfRule>
  </conditionalFormatting>
  <conditionalFormatting sqref="C31:D37">
    <cfRule type="expression" dxfId="295" priority="5">
      <formula>C31=0.5</formula>
    </cfRule>
    <cfRule type="expression" dxfId="294" priority="6">
      <formula>C31=0</formula>
    </cfRule>
    <cfRule type="expression" dxfId="293" priority="7">
      <formula>C31=1</formula>
    </cfRule>
    <cfRule type="expression" dxfId="292" priority="8">
      <formula>C31="N"</formula>
    </cfRule>
  </conditionalFormatting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I46"/>
  <sheetViews>
    <sheetView zoomScaleNormal="100" workbookViewId="0">
      <selection activeCell="I30" sqref="I30"/>
    </sheetView>
  </sheetViews>
  <sheetFormatPr defaultRowHeight="15" x14ac:dyDescent="0.25"/>
  <cols>
    <col min="1" max="1" width="30.42578125" bestFit="1" customWidth="1"/>
    <col min="2" max="2" width="14.42578125" bestFit="1" customWidth="1"/>
    <col min="3" max="3" width="4.5703125" customWidth="1"/>
    <col min="4" max="4" width="31.28515625" bestFit="1" customWidth="1"/>
    <col min="5" max="5" width="14.42578125" style="5" bestFit="1" customWidth="1"/>
    <col min="6" max="6" width="14.42578125" style="5" customWidth="1"/>
    <col min="7" max="7" width="4" customWidth="1"/>
    <col min="8" max="8" width="49" bestFit="1" customWidth="1"/>
    <col min="9" max="9" width="16.85546875" customWidth="1"/>
  </cols>
  <sheetData>
    <row r="2" spans="1:9" x14ac:dyDescent="0.25">
      <c r="A2" s="99" t="s">
        <v>30</v>
      </c>
      <c r="B2" s="99"/>
      <c r="C2" s="99"/>
      <c r="D2" s="99"/>
      <c r="E2" s="99"/>
      <c r="F2" s="99"/>
      <c r="G2" s="99"/>
      <c r="H2" s="99"/>
      <c r="I2" s="53"/>
    </row>
    <row r="3" spans="1:9" x14ac:dyDescent="0.25">
      <c r="E3" s="5" t="str">
        <f>IFERROR(AVERAGE(E4:F4),"NÃO SE APLICA")</f>
        <v>NÃO SE APLICA</v>
      </c>
    </row>
    <row r="4" spans="1:9" x14ac:dyDescent="0.25">
      <c r="B4" s="12" t="str">
        <f>IF(AND(SUM(B5:B6)=0,COUNTIF(B5:B6,"N")=2),"NÃO SE APLICA",(1-SUM(B5:B6)/(COUNTA(B5:B6)-COUNTIF(B5:B6,"N")))*100)</f>
        <v>NÃO SE APLICA</v>
      </c>
      <c r="D4" s="27" t="s">
        <v>50</v>
      </c>
      <c r="E4" s="12" t="str">
        <f>IF(AND(SUM(E5:E26)=0,COUNTIF(E5:E26,"N")=22),"NÃO SE APLICA",(1-SUM(E5:E26)/(COUNTA(E5:E26)-COUNTIF(E5:E26,"N")))*100)</f>
        <v>NÃO SE APLICA</v>
      </c>
      <c r="F4" s="27" t="str">
        <f>IF(AND(SUM(F5:F26)=0,COUNTIF(F5:F26,"N")=22),"NÃO SE APLICA",(1-SUM(F5:F26)/(COUNTA(F5:F26)-COUNTIF(F5:F26,"N")))*100)</f>
        <v>NÃO SE APLICA</v>
      </c>
      <c r="H4" s="27" t="s">
        <v>65</v>
      </c>
      <c r="I4" s="12" t="str">
        <f>IF(AND(SUM(I5:I5)=0,COUNTIF(I5:I5,"N")=1),"NÃO SE APLICA",(1-SUM(I5:I5)/(COUNTA(I5:I5)-COUNTIF(I5:I5,"N")))*100)</f>
        <v>NÃO SE APLICA</v>
      </c>
    </row>
    <row r="5" spans="1:9" x14ac:dyDescent="0.25">
      <c r="A5" s="65" t="s">
        <v>32</v>
      </c>
      <c r="B5" s="9" t="s">
        <v>226</v>
      </c>
      <c r="D5" s="65" t="s">
        <v>35</v>
      </c>
      <c r="E5" s="9" t="s">
        <v>226</v>
      </c>
      <c r="F5" s="9" t="s">
        <v>226</v>
      </c>
      <c r="H5" s="65" t="s">
        <v>66</v>
      </c>
      <c r="I5" s="9" t="s">
        <v>226</v>
      </c>
    </row>
    <row r="6" spans="1:9" x14ac:dyDescent="0.25">
      <c r="A6" s="2" t="s">
        <v>31</v>
      </c>
      <c r="B6" s="9" t="s">
        <v>226</v>
      </c>
      <c r="D6" s="65" t="s">
        <v>36</v>
      </c>
      <c r="E6" s="9" t="s">
        <v>226</v>
      </c>
      <c r="F6" s="9" t="s">
        <v>226</v>
      </c>
    </row>
    <row r="7" spans="1:9" x14ac:dyDescent="0.25">
      <c r="D7" s="65" t="s">
        <v>37</v>
      </c>
      <c r="E7" s="9" t="s">
        <v>226</v>
      </c>
      <c r="F7" s="9" t="s">
        <v>226</v>
      </c>
      <c r="H7" s="27" t="s">
        <v>67</v>
      </c>
      <c r="I7" s="12" t="str">
        <f>IF(AND(SUM(I8:I9)=0,COUNTIF(I8:I9,"N")=2),"NÃO SE APLICA",(1-SUM(I8:I9)/(COUNTA(I8:I9)-COUNTIF(I8:I9,"N")))*100)</f>
        <v>NÃO SE APLICA</v>
      </c>
    </row>
    <row r="8" spans="1:9" x14ac:dyDescent="0.25">
      <c r="A8" s="98" t="s">
        <v>33</v>
      </c>
      <c r="B8" s="98"/>
      <c r="D8" s="65" t="s">
        <v>64</v>
      </c>
      <c r="E8" s="9" t="s">
        <v>226</v>
      </c>
      <c r="F8" s="9" t="s">
        <v>226</v>
      </c>
      <c r="H8" s="65" t="s">
        <v>68</v>
      </c>
      <c r="I8" s="9" t="s">
        <v>226</v>
      </c>
    </row>
    <row r="9" spans="1:9" x14ac:dyDescent="0.25">
      <c r="D9" s="65" t="s">
        <v>227</v>
      </c>
      <c r="E9" s="9" t="s">
        <v>226</v>
      </c>
      <c r="F9" s="9" t="s">
        <v>226</v>
      </c>
      <c r="H9" s="65" t="s">
        <v>43</v>
      </c>
      <c r="I9" s="9" t="s">
        <v>226</v>
      </c>
    </row>
    <row r="10" spans="1:9" x14ac:dyDescent="0.25">
      <c r="A10" s="27" t="s">
        <v>34</v>
      </c>
      <c r="B10" s="12" t="str">
        <f>IF(AND(SUM(B11:B34)=0,COUNTIF(B11:B34,"N")=24),"NÃO SE APLICA",(1-SUM(B11:B34)/(COUNTA(B11:B34)-COUNTIF(B11:B34,"N")))*100)</f>
        <v>NÃO SE APLICA</v>
      </c>
      <c r="D10" s="65" t="s">
        <v>52</v>
      </c>
      <c r="E10" s="9" t="s">
        <v>226</v>
      </c>
      <c r="F10" s="9" t="s">
        <v>226</v>
      </c>
    </row>
    <row r="11" spans="1:9" x14ac:dyDescent="0.25">
      <c r="A11" s="65" t="s">
        <v>35</v>
      </c>
      <c r="B11" s="9" t="s">
        <v>226</v>
      </c>
      <c r="D11" s="65" t="s">
        <v>51</v>
      </c>
      <c r="E11" s="9" t="s">
        <v>226</v>
      </c>
      <c r="F11" s="9" t="s">
        <v>226</v>
      </c>
      <c r="H11" s="27" t="s">
        <v>69</v>
      </c>
      <c r="I11" s="12" t="str">
        <f>IF(AND(SUM(I12:I15)=0,COUNTIF(I12:I15,"N")=4),"NÃO SE APLICA",(1-SUM(I12:I15)/(COUNTA(I12:I15)-COUNTIF(I12:I15,"N")))*100)</f>
        <v>NÃO SE APLICA</v>
      </c>
    </row>
    <row r="12" spans="1:9" x14ac:dyDescent="0.25">
      <c r="A12" s="65" t="s">
        <v>36</v>
      </c>
      <c r="B12" s="9" t="s">
        <v>226</v>
      </c>
      <c r="D12" s="65" t="s">
        <v>53</v>
      </c>
      <c r="E12" s="9" t="s">
        <v>226</v>
      </c>
      <c r="F12" s="9" t="s">
        <v>226</v>
      </c>
      <c r="H12" s="65" t="s">
        <v>261</v>
      </c>
      <c r="I12" s="9" t="s">
        <v>226</v>
      </c>
    </row>
    <row r="13" spans="1:9" x14ac:dyDescent="0.25">
      <c r="A13" s="65" t="s">
        <v>37</v>
      </c>
      <c r="B13" s="9" t="s">
        <v>226</v>
      </c>
      <c r="D13" s="65" t="s">
        <v>54</v>
      </c>
      <c r="E13" s="9" t="s">
        <v>226</v>
      </c>
      <c r="F13" s="9" t="s">
        <v>226</v>
      </c>
      <c r="H13" s="65" t="s">
        <v>71</v>
      </c>
      <c r="I13" s="9" t="s">
        <v>226</v>
      </c>
    </row>
    <row r="14" spans="1:9" x14ac:dyDescent="0.25">
      <c r="A14" s="65" t="s">
        <v>38</v>
      </c>
      <c r="B14" s="9" t="s">
        <v>226</v>
      </c>
      <c r="D14" s="65" t="s">
        <v>55</v>
      </c>
      <c r="E14" s="9" t="s">
        <v>226</v>
      </c>
      <c r="F14" s="9" t="s">
        <v>226</v>
      </c>
      <c r="H14" s="65" t="s">
        <v>72</v>
      </c>
      <c r="I14" s="9" t="s">
        <v>226</v>
      </c>
    </row>
    <row r="15" spans="1:9" x14ac:dyDescent="0.25">
      <c r="A15" s="65" t="s">
        <v>227</v>
      </c>
      <c r="B15" s="9" t="s">
        <v>226</v>
      </c>
      <c r="D15" s="65" t="s">
        <v>58</v>
      </c>
      <c r="E15" s="9" t="s">
        <v>226</v>
      </c>
      <c r="F15" s="9" t="s">
        <v>226</v>
      </c>
      <c r="H15" s="65" t="s">
        <v>73</v>
      </c>
      <c r="I15" s="9" t="s">
        <v>226</v>
      </c>
    </row>
    <row r="16" spans="1:9" x14ac:dyDescent="0.25">
      <c r="A16" s="65" t="s">
        <v>52</v>
      </c>
      <c r="B16" s="9" t="s">
        <v>226</v>
      </c>
      <c r="D16" s="65" t="s">
        <v>59</v>
      </c>
      <c r="E16" s="9" t="s">
        <v>226</v>
      </c>
      <c r="F16" s="9" t="s">
        <v>226</v>
      </c>
      <c r="H16" s="6"/>
    </row>
    <row r="17" spans="1:9" x14ac:dyDescent="0.25">
      <c r="A17" s="65" t="s">
        <v>39</v>
      </c>
      <c r="B17" s="9" t="s">
        <v>226</v>
      </c>
      <c r="D17" s="65" t="s">
        <v>56</v>
      </c>
      <c r="E17" s="9" t="s">
        <v>226</v>
      </c>
      <c r="F17" s="9" t="s">
        <v>226</v>
      </c>
      <c r="H17" s="27" t="s">
        <v>74</v>
      </c>
      <c r="I17" s="12" t="str">
        <f>IF(AND(SUM(I18:I23)=0,COUNTIF(I18:I23,"N")=6),"NÃO SE APLICA",(1-SUM(I18:I23)/(COUNTA(I18:I23)-COUNTIF(I18:I23,"N")))*100)</f>
        <v>NÃO SE APLICA</v>
      </c>
    </row>
    <row r="18" spans="1:9" x14ac:dyDescent="0.25">
      <c r="A18" s="65" t="s">
        <v>40</v>
      </c>
      <c r="B18" s="9" t="s">
        <v>226</v>
      </c>
      <c r="D18" s="65" t="s">
        <v>60</v>
      </c>
      <c r="E18" s="9" t="s">
        <v>226</v>
      </c>
      <c r="F18" s="9" t="s">
        <v>226</v>
      </c>
      <c r="H18" s="65" t="s">
        <v>75</v>
      </c>
      <c r="I18" s="9" t="s">
        <v>226</v>
      </c>
    </row>
    <row r="19" spans="1:9" x14ac:dyDescent="0.25">
      <c r="A19" s="65" t="s">
        <v>53</v>
      </c>
      <c r="B19" s="9" t="s">
        <v>226</v>
      </c>
      <c r="D19" s="65" t="s">
        <v>61</v>
      </c>
      <c r="E19" s="9" t="s">
        <v>226</v>
      </c>
      <c r="F19" s="9" t="s">
        <v>226</v>
      </c>
      <c r="H19" s="65" t="s">
        <v>76</v>
      </c>
      <c r="I19" s="9" t="s">
        <v>226</v>
      </c>
    </row>
    <row r="20" spans="1:9" x14ac:dyDescent="0.25">
      <c r="A20" s="65" t="s">
        <v>55</v>
      </c>
      <c r="B20" s="9" t="s">
        <v>226</v>
      </c>
      <c r="D20" s="65" t="s">
        <v>62</v>
      </c>
      <c r="E20" s="9" t="s">
        <v>226</v>
      </c>
      <c r="F20" s="9" t="s">
        <v>226</v>
      </c>
      <c r="H20" s="65" t="s">
        <v>71</v>
      </c>
      <c r="I20" s="9" t="s">
        <v>226</v>
      </c>
    </row>
    <row r="21" spans="1:9" x14ac:dyDescent="0.25">
      <c r="A21" s="65" t="s">
        <v>54</v>
      </c>
      <c r="B21" s="9" t="s">
        <v>226</v>
      </c>
      <c r="D21" s="65" t="s">
        <v>63</v>
      </c>
      <c r="E21" s="9" t="s">
        <v>226</v>
      </c>
      <c r="F21" s="9" t="s">
        <v>226</v>
      </c>
      <c r="H21" s="65" t="s">
        <v>77</v>
      </c>
      <c r="I21" s="9" t="s">
        <v>226</v>
      </c>
    </row>
    <row r="22" spans="1:9" x14ac:dyDescent="0.25">
      <c r="A22" s="65" t="s">
        <v>57</v>
      </c>
      <c r="B22" s="9" t="s">
        <v>226</v>
      </c>
      <c r="D22" s="65" t="s">
        <v>44</v>
      </c>
      <c r="E22" s="9" t="s">
        <v>226</v>
      </c>
      <c r="F22" s="9" t="s">
        <v>226</v>
      </c>
      <c r="H22" s="65" t="s">
        <v>72</v>
      </c>
      <c r="I22" s="9" t="s">
        <v>226</v>
      </c>
    </row>
    <row r="23" spans="1:9" x14ac:dyDescent="0.25">
      <c r="A23" s="65" t="s">
        <v>56</v>
      </c>
      <c r="B23" s="9" t="s">
        <v>226</v>
      </c>
      <c r="D23" s="65" t="s">
        <v>45</v>
      </c>
      <c r="E23" s="9" t="s">
        <v>226</v>
      </c>
      <c r="F23" s="9" t="s">
        <v>226</v>
      </c>
      <c r="H23" s="65" t="s">
        <v>73</v>
      </c>
      <c r="I23" s="9" t="s">
        <v>226</v>
      </c>
    </row>
    <row r="24" spans="1:9" x14ac:dyDescent="0.25">
      <c r="A24" s="65" t="s">
        <v>42</v>
      </c>
      <c r="B24" s="9" t="s">
        <v>226</v>
      </c>
      <c r="D24" s="65" t="s">
        <v>47</v>
      </c>
      <c r="E24" s="9" t="s">
        <v>226</v>
      </c>
      <c r="F24" s="9" t="s">
        <v>226</v>
      </c>
    </row>
    <row r="25" spans="1:9" x14ac:dyDescent="0.25">
      <c r="A25" s="65" t="s">
        <v>41</v>
      </c>
      <c r="B25" s="9" t="s">
        <v>226</v>
      </c>
      <c r="D25" s="65" t="s">
        <v>48</v>
      </c>
      <c r="E25" s="9" t="s">
        <v>226</v>
      </c>
      <c r="F25" s="9" t="s">
        <v>226</v>
      </c>
      <c r="H25" s="27" t="s">
        <v>91</v>
      </c>
      <c r="I25" s="12" t="str">
        <f>IF(AND(SUM(I26)=0,COUNTIF(I26,"N")=1),"NÃO SE APLICA",(1-SUM(I26)/(COUNTA(I26)-COUNTIF(I26,"N")))*100)</f>
        <v>NÃO SE APLICA</v>
      </c>
    </row>
    <row r="26" spans="1:9" x14ac:dyDescent="0.25">
      <c r="A26" s="65" t="s">
        <v>43</v>
      </c>
      <c r="B26" s="9" t="s">
        <v>226</v>
      </c>
      <c r="D26" s="65" t="s">
        <v>281</v>
      </c>
      <c r="E26" s="9" t="s">
        <v>226</v>
      </c>
      <c r="F26" s="9" t="s">
        <v>226</v>
      </c>
      <c r="H26" s="65" t="s">
        <v>92</v>
      </c>
      <c r="I26" s="9" t="s">
        <v>226</v>
      </c>
    </row>
    <row r="27" spans="1:9" x14ac:dyDescent="0.25">
      <c r="A27" s="65" t="s">
        <v>44</v>
      </c>
      <c r="B27" s="9" t="s">
        <v>226</v>
      </c>
      <c r="D27" s="6"/>
    </row>
    <row r="28" spans="1:9" x14ac:dyDescent="0.25">
      <c r="A28" s="65" t="s">
        <v>45</v>
      </c>
      <c r="B28" s="9" t="s">
        <v>226</v>
      </c>
      <c r="D28" s="27" t="s">
        <v>86</v>
      </c>
      <c r="E28" s="12" t="str">
        <f>IF(AND(SUM(E29)=0,COUNTIF(E29,"N")=1),"NÃO SE APLICA",(1-SUM(E29)/(COUNTA(E29)-COUNTIF(E29,"N")))*100)</f>
        <v>NÃO SE APLICA</v>
      </c>
      <c r="H28" s="27" t="s">
        <v>93</v>
      </c>
      <c r="I28" s="12" t="str">
        <f>IF(AND(SUM(I29)=0,COUNTIF(I29,"N")=1),"NÃO SE APLICA",(1-SUM(I29)/(COUNTA(I29)-COUNTIF(I29,"N")))*100)</f>
        <v>NÃO SE APLICA</v>
      </c>
    </row>
    <row r="29" spans="1:9" x14ac:dyDescent="0.25">
      <c r="A29" s="65" t="s">
        <v>46</v>
      </c>
      <c r="B29" s="9" t="s">
        <v>226</v>
      </c>
      <c r="D29" s="65" t="s">
        <v>272</v>
      </c>
      <c r="E29" s="9" t="s">
        <v>226</v>
      </c>
      <c r="H29" s="65" t="s">
        <v>73</v>
      </c>
      <c r="I29" s="9" t="s">
        <v>226</v>
      </c>
    </row>
    <row r="30" spans="1:9" x14ac:dyDescent="0.25">
      <c r="A30" s="65" t="s">
        <v>260</v>
      </c>
      <c r="B30" s="9" t="s">
        <v>226</v>
      </c>
      <c r="H30" s="6"/>
    </row>
    <row r="31" spans="1:9" ht="15.75" thickBot="1" x14ac:dyDescent="0.3">
      <c r="A31" s="65" t="s">
        <v>47</v>
      </c>
      <c r="B31" s="9" t="s">
        <v>226</v>
      </c>
      <c r="D31" s="27" t="s">
        <v>88</v>
      </c>
      <c r="E31" s="12" t="str">
        <f>IF(AND(SUM(E32)=0,COUNTIF(E32,"N")=1),"NÃO SE APLICA",(1-SUM(E32)/(COUNTA(E32)-COUNTIF(E32,"N")))*100)</f>
        <v>NÃO SE APLICA</v>
      </c>
    </row>
    <row r="32" spans="1:9" ht="15.75" thickBot="1" x14ac:dyDescent="0.3">
      <c r="A32" s="65" t="s">
        <v>48</v>
      </c>
      <c r="B32" s="9" t="s">
        <v>226</v>
      </c>
      <c r="D32" s="65" t="s">
        <v>87</v>
      </c>
      <c r="E32" s="9" t="s">
        <v>226</v>
      </c>
      <c r="H32" s="8" t="s">
        <v>239</v>
      </c>
      <c r="I32" s="10" t="e">
        <f>ROUND(AVERAGE(B4,B10,E3,I4,I7,I11,I17,I25,I28,E34,E31,E28,B38,B44),2)</f>
        <v>#DIV/0!</v>
      </c>
    </row>
    <row r="33" spans="1:9" x14ac:dyDescent="0.25">
      <c r="A33" s="65" t="s">
        <v>49</v>
      </c>
      <c r="B33" s="9" t="s">
        <v>226</v>
      </c>
      <c r="I33" s="4"/>
    </row>
    <row r="34" spans="1:9" x14ac:dyDescent="0.25">
      <c r="A34" s="65" t="s">
        <v>68</v>
      </c>
      <c r="B34" s="9" t="s">
        <v>226</v>
      </c>
      <c r="D34" s="27" t="s">
        <v>89</v>
      </c>
      <c r="E34" s="12" t="str">
        <f>IF(AND(SUM(E35)=0,COUNTIF(E35,"N")=1),"NÃO SE APLICA",(1-SUM(E35)/(COUNTA(E35)-COUNTIF(E35,"N")))*100)</f>
        <v>NÃO SE APLICA</v>
      </c>
      <c r="H34" s="1" t="s">
        <v>232</v>
      </c>
      <c r="I34" s="58" t="s">
        <v>226</v>
      </c>
    </row>
    <row r="35" spans="1:9" x14ac:dyDescent="0.25">
      <c r="D35" s="65" t="s">
        <v>90</v>
      </c>
      <c r="E35" s="9" t="s">
        <v>226</v>
      </c>
      <c r="H35" s="1" t="s">
        <v>233</v>
      </c>
      <c r="I35" s="37">
        <v>1</v>
      </c>
    </row>
    <row r="36" spans="1:9" x14ac:dyDescent="0.25">
      <c r="A36" s="98" t="s">
        <v>78</v>
      </c>
      <c r="B36" s="98"/>
      <c r="H36" s="7" t="s">
        <v>234</v>
      </c>
      <c r="I36" s="38">
        <v>0</v>
      </c>
    </row>
    <row r="37" spans="1:9" x14ac:dyDescent="0.25">
      <c r="H37" s="1" t="s">
        <v>235</v>
      </c>
      <c r="I37" s="54">
        <v>0.5</v>
      </c>
    </row>
    <row r="38" spans="1:9" x14ac:dyDescent="0.25">
      <c r="A38" s="27" t="s">
        <v>79</v>
      </c>
      <c r="B38" s="12" t="str">
        <f>IF(AND(SUM(B39:B42)=0,COUNTIF(B39:B42,"N")=4),"NÃO SE APLICA",(1-SUM(B39:B42)/(COUNTA(B39:B42)-COUNTIF(B39:B42,"N")))*100)</f>
        <v>NÃO SE APLICA</v>
      </c>
    </row>
    <row r="39" spans="1:9" x14ac:dyDescent="0.25">
      <c r="A39" s="65" t="s">
        <v>82</v>
      </c>
      <c r="B39" s="9" t="s">
        <v>226</v>
      </c>
    </row>
    <row r="40" spans="1:9" x14ac:dyDescent="0.25">
      <c r="A40" s="65" t="s">
        <v>80</v>
      </c>
      <c r="B40" s="9" t="s">
        <v>226</v>
      </c>
    </row>
    <row r="41" spans="1:9" x14ac:dyDescent="0.25">
      <c r="A41" s="65" t="s">
        <v>81</v>
      </c>
      <c r="B41" s="9" t="s">
        <v>226</v>
      </c>
    </row>
    <row r="42" spans="1:9" x14ac:dyDescent="0.25">
      <c r="A42" s="65" t="s">
        <v>83</v>
      </c>
      <c r="B42" s="9" t="s">
        <v>226</v>
      </c>
    </row>
    <row r="44" spans="1:9" x14ac:dyDescent="0.25">
      <c r="A44" s="27" t="s">
        <v>85</v>
      </c>
      <c r="B44" s="12" t="str">
        <f>IF(AND(SUM(B45:B46)=0,COUNTIF(B45:B46,"N")=2),"NÃO SE APLICA",(1-SUM(B45:B46)/(COUNTA(B45:B46)-COUNTIF(B45:B46,"N")))*100)</f>
        <v>NÃO SE APLICA</v>
      </c>
    </row>
    <row r="45" spans="1:9" x14ac:dyDescent="0.25">
      <c r="A45" s="2" t="s">
        <v>84</v>
      </c>
      <c r="B45" s="9" t="s">
        <v>226</v>
      </c>
    </row>
    <row r="46" spans="1:9" x14ac:dyDescent="0.25">
      <c r="A46" s="2" t="s">
        <v>73</v>
      </c>
      <c r="B46" s="9" t="s">
        <v>226</v>
      </c>
    </row>
  </sheetData>
  <mergeCells count="3">
    <mergeCell ref="A8:B8"/>
    <mergeCell ref="A36:B36"/>
    <mergeCell ref="A2:H2"/>
  </mergeCells>
  <conditionalFormatting sqref="B5:B6">
    <cfRule type="expression" dxfId="291" priority="53">
      <formula>B5=0.5</formula>
    </cfRule>
    <cfRule type="expression" dxfId="290" priority="54">
      <formula>B5=0</formula>
    </cfRule>
    <cfRule type="expression" dxfId="289" priority="55">
      <formula>B5=1</formula>
    </cfRule>
    <cfRule type="expression" dxfId="288" priority="56">
      <formula>B5="N"</formula>
    </cfRule>
  </conditionalFormatting>
  <conditionalFormatting sqref="B11:B34">
    <cfRule type="expression" dxfId="287" priority="49">
      <formula>B11=0.5</formula>
    </cfRule>
    <cfRule type="expression" dxfId="286" priority="50">
      <formula>B11=0</formula>
    </cfRule>
    <cfRule type="expression" dxfId="285" priority="51">
      <formula>B11=1</formula>
    </cfRule>
    <cfRule type="expression" dxfId="284" priority="52">
      <formula>B11="N"</formula>
    </cfRule>
  </conditionalFormatting>
  <conditionalFormatting sqref="B39:B42">
    <cfRule type="expression" dxfId="283" priority="45">
      <formula>B39=0.5</formula>
    </cfRule>
    <cfRule type="expression" dxfId="282" priority="46">
      <formula>B39=0</formula>
    </cfRule>
    <cfRule type="expression" dxfId="281" priority="47">
      <formula>B39=1</formula>
    </cfRule>
    <cfRule type="expression" dxfId="280" priority="48">
      <formula>B39="N"</formula>
    </cfRule>
  </conditionalFormatting>
  <conditionalFormatting sqref="B45:B46">
    <cfRule type="expression" dxfId="279" priority="41">
      <formula>B45=0.5</formula>
    </cfRule>
    <cfRule type="expression" dxfId="278" priority="42">
      <formula>B45=0</formula>
    </cfRule>
    <cfRule type="expression" dxfId="277" priority="43">
      <formula>B45=1</formula>
    </cfRule>
    <cfRule type="expression" dxfId="276" priority="44">
      <formula>B45="N"</formula>
    </cfRule>
  </conditionalFormatting>
  <conditionalFormatting sqref="E5:F26">
    <cfRule type="expression" dxfId="275" priority="37">
      <formula>E5=0.5</formula>
    </cfRule>
    <cfRule type="expression" dxfId="274" priority="38">
      <formula>E5=0</formula>
    </cfRule>
    <cfRule type="expression" dxfId="273" priority="39">
      <formula>E5=1</formula>
    </cfRule>
    <cfRule type="expression" dxfId="272" priority="40">
      <formula>E5="N"</formula>
    </cfRule>
  </conditionalFormatting>
  <conditionalFormatting sqref="E29">
    <cfRule type="expression" dxfId="271" priority="33">
      <formula>E29=0.5</formula>
    </cfRule>
    <cfRule type="expression" dxfId="270" priority="34">
      <formula>E29=0</formula>
    </cfRule>
    <cfRule type="expression" dxfId="269" priority="35">
      <formula>E29=1</formula>
    </cfRule>
    <cfRule type="expression" dxfId="268" priority="36">
      <formula>E29="N"</formula>
    </cfRule>
  </conditionalFormatting>
  <conditionalFormatting sqref="E32">
    <cfRule type="expression" dxfId="267" priority="29">
      <formula>E32=0.5</formula>
    </cfRule>
    <cfRule type="expression" dxfId="266" priority="30">
      <formula>E32=0</formula>
    </cfRule>
    <cfRule type="expression" dxfId="265" priority="31">
      <formula>E32=1</formula>
    </cfRule>
    <cfRule type="expression" dxfId="264" priority="32">
      <formula>E32="N"</formula>
    </cfRule>
  </conditionalFormatting>
  <conditionalFormatting sqref="E35">
    <cfRule type="expression" dxfId="263" priority="25">
      <formula>E35=0.5</formula>
    </cfRule>
    <cfRule type="expression" dxfId="262" priority="26">
      <formula>E35=0</formula>
    </cfRule>
    <cfRule type="expression" dxfId="261" priority="27">
      <formula>E35=1</formula>
    </cfRule>
    <cfRule type="expression" dxfId="260" priority="28">
      <formula>E35="N"</formula>
    </cfRule>
  </conditionalFormatting>
  <conditionalFormatting sqref="I29">
    <cfRule type="expression" dxfId="259" priority="21">
      <formula>I29=0.5</formula>
    </cfRule>
    <cfRule type="expression" dxfId="258" priority="22">
      <formula>I29=0</formula>
    </cfRule>
    <cfRule type="expression" dxfId="257" priority="23">
      <formula>I29=1</formula>
    </cfRule>
    <cfRule type="expression" dxfId="256" priority="24">
      <formula>I29="N"</formula>
    </cfRule>
  </conditionalFormatting>
  <conditionalFormatting sqref="I26">
    <cfRule type="expression" dxfId="255" priority="17">
      <formula>I26=0.5</formula>
    </cfRule>
    <cfRule type="expression" dxfId="254" priority="18">
      <formula>I26=0</formula>
    </cfRule>
    <cfRule type="expression" dxfId="253" priority="19">
      <formula>I26=1</formula>
    </cfRule>
    <cfRule type="expression" dxfId="252" priority="20">
      <formula>I26="N"</formula>
    </cfRule>
  </conditionalFormatting>
  <conditionalFormatting sqref="I18:I23">
    <cfRule type="expression" dxfId="251" priority="13">
      <formula>I18=0.5</formula>
    </cfRule>
    <cfRule type="expression" dxfId="250" priority="14">
      <formula>I18=0</formula>
    </cfRule>
    <cfRule type="expression" dxfId="249" priority="15">
      <formula>I18=1</formula>
    </cfRule>
    <cfRule type="expression" dxfId="248" priority="16">
      <formula>I18="N"</formula>
    </cfRule>
  </conditionalFormatting>
  <conditionalFormatting sqref="I12:I15">
    <cfRule type="expression" dxfId="247" priority="9">
      <formula>I12=0.5</formula>
    </cfRule>
    <cfRule type="expression" dxfId="246" priority="10">
      <formula>I12=0</formula>
    </cfRule>
    <cfRule type="expression" dxfId="245" priority="11">
      <formula>I12=1</formula>
    </cfRule>
    <cfRule type="expression" dxfId="244" priority="12">
      <formula>I12="N"</formula>
    </cfRule>
  </conditionalFormatting>
  <conditionalFormatting sqref="I8:I9">
    <cfRule type="expression" dxfId="243" priority="5">
      <formula>I8=0.5</formula>
    </cfRule>
    <cfRule type="expression" dxfId="242" priority="6">
      <formula>I8=0</formula>
    </cfRule>
    <cfRule type="expression" dxfId="241" priority="7">
      <formula>I8=1</formula>
    </cfRule>
    <cfRule type="expression" dxfId="240" priority="8">
      <formula>I8="N"</formula>
    </cfRule>
  </conditionalFormatting>
  <conditionalFormatting sqref="I5">
    <cfRule type="expression" dxfId="239" priority="1">
      <formula>I5=0.5</formula>
    </cfRule>
    <cfRule type="expression" dxfId="238" priority="2">
      <formula>I5=0</formula>
    </cfRule>
    <cfRule type="expression" dxfId="237" priority="3">
      <formula>I5=1</formula>
    </cfRule>
    <cfRule type="expression" dxfId="236" priority="4">
      <formula>I5="N"</formula>
    </cfRule>
  </conditionalFormatting>
  <pageMargins left="0.511811024" right="0.511811024" top="0.78740157499999996" bottom="0.78740157499999996" header="0.31496062000000002" footer="0.31496062000000002"/>
  <pageSetup paperSize="9" scale="87" orientation="portrait" horizontalDpi="0" verticalDpi="0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R41"/>
  <sheetViews>
    <sheetView zoomScaleNormal="100" workbookViewId="0">
      <selection activeCell="B31" sqref="B31"/>
    </sheetView>
  </sheetViews>
  <sheetFormatPr defaultRowHeight="15" x14ac:dyDescent="0.25"/>
  <cols>
    <col min="1" max="1" width="46.85546875" bestFit="1" customWidth="1"/>
    <col min="2" max="6" width="16.5703125" customWidth="1"/>
    <col min="7" max="7" width="3.85546875" customWidth="1"/>
    <col min="8" max="8" width="49" bestFit="1" customWidth="1"/>
    <col min="9" max="9" width="14.42578125" bestFit="1" customWidth="1"/>
    <col min="10" max="13" width="14.42578125" customWidth="1"/>
    <col min="14" max="14" width="3.7109375" customWidth="1"/>
    <col min="15" max="15" width="35.42578125" bestFit="1" customWidth="1"/>
    <col min="16" max="16" width="14.42578125" customWidth="1"/>
    <col min="17" max="18" width="14.42578125" bestFit="1" customWidth="1"/>
  </cols>
  <sheetData>
    <row r="2" spans="1:18" x14ac:dyDescent="0.25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4" spans="1:18" x14ac:dyDescent="0.25">
      <c r="I4" t="str">
        <f>IFERROR(AVERAGE(I5:M5),"NÃO SE APLICA")</f>
        <v>NÃO SE APLICA</v>
      </c>
      <c r="P4" t="str">
        <f>IFERROR(AVERAGE(P5:R5),"NÃO SE APLICA")</f>
        <v>NÃO SE APLICA</v>
      </c>
    </row>
    <row r="5" spans="1:18" x14ac:dyDescent="0.25">
      <c r="A5" s="98" t="s">
        <v>94</v>
      </c>
      <c r="B5" s="98"/>
      <c r="C5" s="98"/>
      <c r="D5" s="98"/>
      <c r="E5" s="98"/>
      <c r="F5" s="98"/>
      <c r="H5" s="27" t="s">
        <v>50</v>
      </c>
      <c r="I5" s="12" t="str">
        <f>IF(AND(SUM(I6:I25)=0,COUNTIF(I6:I25,"N")=20),"NÃO SE APLICA",(1-SUM(I6:I25)/(COUNTA(I6:I25)-COUNTIF(I6:I25,"N")))*100)</f>
        <v>NÃO SE APLICA</v>
      </c>
      <c r="J5" s="27" t="str">
        <f>IF(AND(SUM(J6:J25)=0,COUNTIF(J6:J25,"N")=20),"NÃO SE APLICA",(1-SUM(J6:J25)/(COUNTA(J6:J25)-COUNTIF(J6:J25,"N")))*100)</f>
        <v>NÃO SE APLICA</v>
      </c>
      <c r="K5" s="27" t="str">
        <f>IF(AND(SUM(K6:K25)=0,COUNTIF(K6:K25,"N")=20),"NÃO SE APLICA",(1-SUM(K6:K25)/(COUNTA(K6:K25)-COUNTIF(K6:K25,"N")))*100)</f>
        <v>NÃO SE APLICA</v>
      </c>
      <c r="L5" s="27" t="str">
        <f>IF(AND(SUM(L6:L25)=0,COUNTIF(L6:L25,"N")=20),"NÃO SE APLICA",(1-SUM(L6:L25)/(COUNTA(L6:L25)-COUNTIF(L6:L25,"N")))*100)</f>
        <v>NÃO SE APLICA</v>
      </c>
      <c r="M5" s="27" t="str">
        <f>IF(AND(SUM(M6:M25)=0,COUNTIF(M6:M25,"N")=20),"NÃO SE APLICA",(1-SUM(M6:M25)/(COUNTA(M6:M25)-COUNTIF(M6:M25,"N")))*100)</f>
        <v>NÃO SE APLICA</v>
      </c>
      <c r="O5" s="27" t="s">
        <v>34</v>
      </c>
      <c r="P5" s="12" t="str">
        <f>IF(AND(SUM(P6:P28)=0,COUNTIF(P6:P28,"N")=23),"NÃO SE APLICA",(1-SUM(P6:P28)/(COUNTA(P6:P28)-COUNTIF(P6:P28,"N")))*100)</f>
        <v>NÃO SE APLICA</v>
      </c>
      <c r="Q5" s="27" t="str">
        <f>IF(AND(SUM(Q6:Q28)=0,COUNTIF(Q6:Q28,"N")=23),"NÃO SE APLICA",(1-SUM(Q6:Q28)/(COUNTA(Q6:Q28)-COUNTIF(Q6:Q28,"N")))*100)</f>
        <v>NÃO SE APLICA</v>
      </c>
      <c r="R5" s="27" t="str">
        <f>IF(AND(SUM(R6:R28)=0,COUNTIF(R6:R28,"N")=23),"NÃO SE APLICA",(1-SUM(R6:R28)/(COUNTA(R6:R28)-COUNTIF(R6:R28,"N")))*100)</f>
        <v>NÃO SE APLICA</v>
      </c>
    </row>
    <row r="6" spans="1:18" x14ac:dyDescent="0.25">
      <c r="B6" t="str">
        <f>IFERROR(AVERAGE(B7:F7),"NÃO SE APLICA")</f>
        <v>NÃO SE APLICA</v>
      </c>
      <c r="H6" s="65" t="s">
        <v>35</v>
      </c>
      <c r="I6" s="9" t="s">
        <v>226</v>
      </c>
      <c r="J6" s="9" t="s">
        <v>226</v>
      </c>
      <c r="K6" s="9" t="s">
        <v>226</v>
      </c>
      <c r="L6" s="9" t="s">
        <v>226</v>
      </c>
      <c r="M6" s="9" t="s">
        <v>226</v>
      </c>
      <c r="O6" s="65" t="s">
        <v>35</v>
      </c>
      <c r="P6" s="9" t="s">
        <v>226</v>
      </c>
      <c r="Q6" s="9" t="s">
        <v>226</v>
      </c>
      <c r="R6" s="9" t="s">
        <v>226</v>
      </c>
    </row>
    <row r="7" spans="1:18" x14ac:dyDescent="0.25">
      <c r="A7" s="27" t="s">
        <v>95</v>
      </c>
      <c r="B7" s="12" t="str">
        <f>IF(AND(SUM(B8)=0,COUNTIF(B8,"N")=1),"NÃO SE APLICA",(1-SUM(B8)/(COUNTA(B8)-COUNTIF(B8,"N")))*100)</f>
        <v>NÃO SE APLICA</v>
      </c>
      <c r="C7" s="27" t="str">
        <f>IF(AND(SUM(C8)=0,COUNTIF(C8,"N")=1),"NÃO SE APLICA",(1-SUM(C8)/(COUNTA(C8)-COUNTIF(C8,"N")))*100)</f>
        <v>NÃO SE APLICA</v>
      </c>
      <c r="D7" s="27" t="str">
        <f>IF(AND(SUM(D8)=0,COUNTIF(D8,"N")=1),"NÃO SE APLICA",(1-SUM(D8)/(COUNTA(D8)-COUNTIF(D8,"N")))*100)</f>
        <v>NÃO SE APLICA</v>
      </c>
      <c r="E7" s="27" t="str">
        <f>IF(AND(SUM(E8)=0,COUNTIF(E8,"N")=1),"NÃO SE APLICA",(1-SUM(E8)/(COUNTA(E8)-COUNTIF(E8,"N")))*100)</f>
        <v>NÃO SE APLICA</v>
      </c>
      <c r="F7" s="27" t="str">
        <f>IF(AND(SUM(F8)=0,COUNTIF(F8,"N")=1),"NÃO SE APLICA",(1-SUM(F8)/(COUNTA(F8)-COUNTIF(F8,"N")))*100)</f>
        <v>NÃO SE APLICA</v>
      </c>
      <c r="H7" s="65" t="s">
        <v>36</v>
      </c>
      <c r="I7" s="9" t="s">
        <v>226</v>
      </c>
      <c r="J7" s="9" t="s">
        <v>226</v>
      </c>
      <c r="K7" s="9" t="s">
        <v>226</v>
      </c>
      <c r="L7" s="9" t="s">
        <v>226</v>
      </c>
      <c r="M7" s="9" t="s">
        <v>226</v>
      </c>
      <c r="O7" s="65" t="s">
        <v>36</v>
      </c>
      <c r="P7" s="9" t="s">
        <v>226</v>
      </c>
      <c r="Q7" s="9" t="s">
        <v>226</v>
      </c>
      <c r="R7" s="9" t="s">
        <v>226</v>
      </c>
    </row>
    <row r="8" spans="1:18" x14ac:dyDescent="0.25">
      <c r="A8" s="65" t="s">
        <v>96</v>
      </c>
      <c r="B8" s="9" t="s">
        <v>226</v>
      </c>
      <c r="C8" s="9" t="s">
        <v>226</v>
      </c>
      <c r="D8" s="9" t="s">
        <v>226</v>
      </c>
      <c r="E8" s="9" t="s">
        <v>226</v>
      </c>
      <c r="F8" s="9" t="s">
        <v>226</v>
      </c>
      <c r="H8" s="65" t="s">
        <v>37</v>
      </c>
      <c r="I8" s="9" t="s">
        <v>226</v>
      </c>
      <c r="J8" s="9" t="s">
        <v>226</v>
      </c>
      <c r="K8" s="9" t="s">
        <v>226</v>
      </c>
      <c r="L8" s="9" t="s">
        <v>226</v>
      </c>
      <c r="M8" s="9" t="s">
        <v>226</v>
      </c>
      <c r="O8" s="65" t="s">
        <v>37</v>
      </c>
      <c r="P8" s="9" t="s">
        <v>226</v>
      </c>
      <c r="Q8" s="9" t="s">
        <v>226</v>
      </c>
      <c r="R8" s="9" t="s">
        <v>226</v>
      </c>
    </row>
    <row r="9" spans="1:18" x14ac:dyDescent="0.25">
      <c r="H9" s="65" t="s">
        <v>64</v>
      </c>
      <c r="I9" s="9" t="s">
        <v>226</v>
      </c>
      <c r="J9" s="9" t="s">
        <v>226</v>
      </c>
      <c r="K9" s="9" t="s">
        <v>226</v>
      </c>
      <c r="L9" s="9" t="s">
        <v>226</v>
      </c>
      <c r="M9" s="9" t="s">
        <v>226</v>
      </c>
      <c r="O9" s="65" t="s">
        <v>38</v>
      </c>
      <c r="P9" s="9" t="s">
        <v>226</v>
      </c>
      <c r="Q9" s="9" t="s">
        <v>226</v>
      </c>
      <c r="R9" s="9" t="s">
        <v>226</v>
      </c>
    </row>
    <row r="10" spans="1:18" x14ac:dyDescent="0.25">
      <c r="A10" s="27" t="s">
        <v>97</v>
      </c>
      <c r="B10" s="12" t="str">
        <f>IF(AND(SUM(B11:B13)=0,COUNTIF(B11:B13,"N")=3),"NÃO SE APLICA",(1-SUM(B11:B13)/(COUNTA(B11:B13)-COUNTIF(B11:B13,"N")))*100)</f>
        <v>NÃO SE APLICA</v>
      </c>
      <c r="H10" s="65" t="s">
        <v>52</v>
      </c>
      <c r="I10" s="9" t="s">
        <v>226</v>
      </c>
      <c r="J10" s="9" t="s">
        <v>226</v>
      </c>
      <c r="K10" s="9" t="s">
        <v>226</v>
      </c>
      <c r="L10" s="9" t="s">
        <v>226</v>
      </c>
      <c r="M10" s="9" t="s">
        <v>226</v>
      </c>
      <c r="O10" s="65" t="s">
        <v>52</v>
      </c>
      <c r="P10" s="9" t="s">
        <v>226</v>
      </c>
      <c r="Q10" s="9" t="s">
        <v>226</v>
      </c>
      <c r="R10" s="9" t="s">
        <v>226</v>
      </c>
    </row>
    <row r="11" spans="1:18" x14ac:dyDescent="0.25">
      <c r="A11" s="65" t="s">
        <v>35</v>
      </c>
      <c r="B11" s="9" t="s">
        <v>226</v>
      </c>
      <c r="H11" s="65" t="s">
        <v>51</v>
      </c>
      <c r="I11" s="9" t="s">
        <v>226</v>
      </c>
      <c r="J11" s="9" t="s">
        <v>226</v>
      </c>
      <c r="K11" s="9" t="s">
        <v>226</v>
      </c>
      <c r="L11" s="9" t="s">
        <v>226</v>
      </c>
      <c r="M11" s="9" t="s">
        <v>226</v>
      </c>
      <c r="O11" s="65" t="s">
        <v>39</v>
      </c>
      <c r="P11" s="9" t="s">
        <v>226</v>
      </c>
      <c r="Q11" s="9" t="s">
        <v>226</v>
      </c>
      <c r="R11" s="9" t="s">
        <v>226</v>
      </c>
    </row>
    <row r="12" spans="1:18" x14ac:dyDescent="0.25">
      <c r="A12" s="65" t="s">
        <v>36</v>
      </c>
      <c r="B12" s="9" t="s">
        <v>226</v>
      </c>
      <c r="H12" s="65" t="s">
        <v>53</v>
      </c>
      <c r="I12" s="9" t="s">
        <v>226</v>
      </c>
      <c r="J12" s="9" t="s">
        <v>226</v>
      </c>
      <c r="K12" s="9" t="s">
        <v>226</v>
      </c>
      <c r="L12" s="9" t="s">
        <v>226</v>
      </c>
      <c r="M12" s="9" t="s">
        <v>226</v>
      </c>
      <c r="O12" s="65" t="s">
        <v>40</v>
      </c>
      <c r="P12" s="9" t="s">
        <v>226</v>
      </c>
      <c r="Q12" s="9" t="s">
        <v>226</v>
      </c>
      <c r="R12" s="9" t="s">
        <v>226</v>
      </c>
    </row>
    <row r="13" spans="1:18" x14ac:dyDescent="0.25">
      <c r="A13" s="65" t="s">
        <v>37</v>
      </c>
      <c r="B13" s="9" t="s">
        <v>226</v>
      </c>
      <c r="H13" s="65" t="s">
        <v>54</v>
      </c>
      <c r="I13" s="9" t="s">
        <v>226</v>
      </c>
      <c r="J13" s="9" t="s">
        <v>226</v>
      </c>
      <c r="K13" s="9" t="s">
        <v>226</v>
      </c>
      <c r="L13" s="9" t="s">
        <v>226</v>
      </c>
      <c r="M13" s="9" t="s">
        <v>226</v>
      </c>
      <c r="O13" s="65" t="s">
        <v>53</v>
      </c>
      <c r="P13" s="9" t="s">
        <v>226</v>
      </c>
      <c r="Q13" s="9" t="s">
        <v>226</v>
      </c>
      <c r="R13" s="9" t="s">
        <v>226</v>
      </c>
    </row>
    <row r="14" spans="1:18" x14ac:dyDescent="0.25">
      <c r="H14" s="65" t="s">
        <v>55</v>
      </c>
      <c r="I14" s="9" t="s">
        <v>226</v>
      </c>
      <c r="J14" s="9" t="s">
        <v>226</v>
      </c>
      <c r="K14" s="9" t="s">
        <v>226</v>
      </c>
      <c r="L14" s="9" t="s">
        <v>226</v>
      </c>
      <c r="M14" s="9" t="s">
        <v>226</v>
      </c>
      <c r="O14" s="65" t="s">
        <v>55</v>
      </c>
      <c r="P14" s="9" t="s">
        <v>226</v>
      </c>
      <c r="Q14" s="9" t="s">
        <v>226</v>
      </c>
      <c r="R14" s="9" t="s">
        <v>226</v>
      </c>
    </row>
    <row r="15" spans="1:18" x14ac:dyDescent="0.25">
      <c r="A15" s="27" t="s">
        <v>86</v>
      </c>
      <c r="B15" s="12" t="str">
        <f>IF(AND(SUM(B16)=0,COUNTIF(B16,"N")=1),"NÃO SE APLICA",(1-SUM(B16)/(COUNTA(B16)-COUNTIF(B16,"N")))*100)</f>
        <v>NÃO SE APLICA</v>
      </c>
      <c r="H15" s="65" t="s">
        <v>58</v>
      </c>
      <c r="I15" s="9" t="s">
        <v>226</v>
      </c>
      <c r="J15" s="9" t="s">
        <v>226</v>
      </c>
      <c r="K15" s="9" t="s">
        <v>226</v>
      </c>
      <c r="L15" s="9" t="s">
        <v>226</v>
      </c>
      <c r="M15" s="9" t="s">
        <v>226</v>
      </c>
      <c r="O15" s="65" t="s">
        <v>54</v>
      </c>
      <c r="P15" s="9" t="s">
        <v>226</v>
      </c>
      <c r="Q15" s="9" t="s">
        <v>226</v>
      </c>
      <c r="R15" s="9" t="s">
        <v>226</v>
      </c>
    </row>
    <row r="16" spans="1:18" x14ac:dyDescent="0.25">
      <c r="A16" s="65" t="s">
        <v>87</v>
      </c>
      <c r="B16" s="9" t="s">
        <v>226</v>
      </c>
      <c r="H16" s="65" t="s">
        <v>59</v>
      </c>
      <c r="I16" s="9" t="s">
        <v>226</v>
      </c>
      <c r="J16" s="9" t="s">
        <v>226</v>
      </c>
      <c r="K16" s="9" t="s">
        <v>226</v>
      </c>
      <c r="L16" s="9" t="s">
        <v>226</v>
      </c>
      <c r="M16" s="9" t="s">
        <v>226</v>
      </c>
      <c r="O16" s="65" t="s">
        <v>57</v>
      </c>
      <c r="P16" s="9" t="s">
        <v>226</v>
      </c>
      <c r="Q16" s="9" t="s">
        <v>226</v>
      </c>
      <c r="R16" s="9" t="s">
        <v>226</v>
      </c>
    </row>
    <row r="17" spans="1:18" x14ac:dyDescent="0.25">
      <c r="H17" s="65" t="s">
        <v>56</v>
      </c>
      <c r="I17" s="9" t="s">
        <v>226</v>
      </c>
      <c r="J17" s="9" t="s">
        <v>226</v>
      </c>
      <c r="K17" s="9" t="s">
        <v>226</v>
      </c>
      <c r="L17" s="9" t="s">
        <v>226</v>
      </c>
      <c r="M17" s="9" t="s">
        <v>226</v>
      </c>
      <c r="O17" s="65" t="s">
        <v>56</v>
      </c>
      <c r="P17" s="9" t="s">
        <v>226</v>
      </c>
      <c r="Q17" s="9" t="s">
        <v>226</v>
      </c>
      <c r="R17" s="9" t="s">
        <v>226</v>
      </c>
    </row>
    <row r="18" spans="1:18" x14ac:dyDescent="0.25">
      <c r="A18" s="27" t="s">
        <v>88</v>
      </c>
      <c r="B18" s="12" t="str">
        <f>IF(AND(SUM(B19)=0,COUNTIF(B19,"N")=1),"NÃO SE APLICA",(1-SUM(B19)/(COUNTA(B19)-COUNTIF(B19,"N")))*100)</f>
        <v>NÃO SE APLICA</v>
      </c>
      <c r="H18" s="65" t="s">
        <v>60</v>
      </c>
      <c r="I18" s="9" t="s">
        <v>226</v>
      </c>
      <c r="J18" s="9" t="s">
        <v>226</v>
      </c>
      <c r="K18" s="9" t="s">
        <v>226</v>
      </c>
      <c r="L18" s="9" t="s">
        <v>226</v>
      </c>
      <c r="M18" s="9" t="s">
        <v>226</v>
      </c>
      <c r="O18" s="65" t="s">
        <v>42</v>
      </c>
      <c r="P18" s="9" t="s">
        <v>226</v>
      </c>
      <c r="Q18" s="9" t="s">
        <v>226</v>
      </c>
      <c r="R18" s="9" t="s">
        <v>226</v>
      </c>
    </row>
    <row r="19" spans="1:18" x14ac:dyDescent="0.25">
      <c r="A19" s="65" t="s">
        <v>87</v>
      </c>
      <c r="B19" s="9" t="s">
        <v>226</v>
      </c>
      <c r="H19" s="65" t="s">
        <v>61</v>
      </c>
      <c r="I19" s="9" t="s">
        <v>226</v>
      </c>
      <c r="J19" s="9" t="s">
        <v>226</v>
      </c>
      <c r="K19" s="9" t="s">
        <v>226</v>
      </c>
      <c r="L19" s="9" t="s">
        <v>226</v>
      </c>
      <c r="M19" s="9" t="s">
        <v>226</v>
      </c>
      <c r="O19" s="65" t="s">
        <v>41</v>
      </c>
      <c r="P19" s="9" t="s">
        <v>226</v>
      </c>
      <c r="Q19" s="9" t="s">
        <v>226</v>
      </c>
      <c r="R19" s="9" t="s">
        <v>226</v>
      </c>
    </row>
    <row r="20" spans="1:18" x14ac:dyDescent="0.25">
      <c r="H20" s="65" t="s">
        <v>63</v>
      </c>
      <c r="I20" s="9" t="s">
        <v>226</v>
      </c>
      <c r="J20" s="9" t="s">
        <v>226</v>
      </c>
      <c r="K20" s="9" t="s">
        <v>226</v>
      </c>
      <c r="L20" s="9" t="s">
        <v>226</v>
      </c>
      <c r="M20" s="9" t="s">
        <v>226</v>
      </c>
      <c r="O20" s="65" t="s">
        <v>43</v>
      </c>
      <c r="P20" s="9" t="s">
        <v>226</v>
      </c>
      <c r="Q20" s="9" t="s">
        <v>226</v>
      </c>
      <c r="R20" s="9" t="s">
        <v>226</v>
      </c>
    </row>
    <row r="21" spans="1:18" x14ac:dyDescent="0.25">
      <c r="A21" s="27" t="s">
        <v>91</v>
      </c>
      <c r="B21" s="12" t="str">
        <f>IF(AND(SUM(B22)=0,COUNTIF(B22,"N")=1),"NÃO SE APLICA",(1-SUM(B22)/(COUNTA(B22)-COUNTIF(B22,"N")))*100)</f>
        <v>NÃO SE APLICA</v>
      </c>
      <c r="H21" s="65" t="s">
        <v>44</v>
      </c>
      <c r="I21" s="9" t="s">
        <v>226</v>
      </c>
      <c r="J21" s="9" t="s">
        <v>226</v>
      </c>
      <c r="K21" s="9" t="s">
        <v>226</v>
      </c>
      <c r="L21" s="9" t="s">
        <v>226</v>
      </c>
      <c r="M21" s="9" t="s">
        <v>226</v>
      </c>
      <c r="O21" s="65" t="s">
        <v>44</v>
      </c>
      <c r="P21" s="9" t="s">
        <v>226</v>
      </c>
      <c r="Q21" s="9" t="s">
        <v>226</v>
      </c>
      <c r="R21" s="9" t="s">
        <v>226</v>
      </c>
    </row>
    <row r="22" spans="1:18" x14ac:dyDescent="0.25">
      <c r="A22" s="65" t="s">
        <v>92</v>
      </c>
      <c r="B22" s="9" t="s">
        <v>226</v>
      </c>
      <c r="H22" s="65" t="s">
        <v>45</v>
      </c>
      <c r="I22" s="9" t="s">
        <v>226</v>
      </c>
      <c r="J22" s="9" t="s">
        <v>226</v>
      </c>
      <c r="K22" s="9" t="s">
        <v>226</v>
      </c>
      <c r="L22" s="9" t="s">
        <v>226</v>
      </c>
      <c r="M22" s="9" t="s">
        <v>226</v>
      </c>
      <c r="O22" s="65" t="s">
        <v>45</v>
      </c>
      <c r="P22" s="9" t="s">
        <v>226</v>
      </c>
      <c r="Q22" s="9" t="s">
        <v>226</v>
      </c>
      <c r="R22" s="9" t="s">
        <v>226</v>
      </c>
    </row>
    <row r="23" spans="1:18" x14ac:dyDescent="0.25">
      <c r="B23" t="str">
        <f>IFERROR(AVERAGE(B24:C24),"NÃO SE APLICA")</f>
        <v>NÃO SE APLICA</v>
      </c>
      <c r="H23" s="65" t="s">
        <v>47</v>
      </c>
      <c r="I23" s="9" t="s">
        <v>226</v>
      </c>
      <c r="J23" s="9" t="s">
        <v>226</v>
      </c>
      <c r="K23" s="9" t="s">
        <v>226</v>
      </c>
      <c r="L23" s="9" t="s">
        <v>226</v>
      </c>
      <c r="M23" s="9" t="s">
        <v>226</v>
      </c>
      <c r="O23" s="65" t="s">
        <v>46</v>
      </c>
      <c r="P23" s="9" t="s">
        <v>226</v>
      </c>
      <c r="Q23" s="9" t="s">
        <v>226</v>
      </c>
      <c r="R23" s="9" t="s">
        <v>226</v>
      </c>
    </row>
    <row r="24" spans="1:18" x14ac:dyDescent="0.25">
      <c r="A24" s="27" t="s">
        <v>98</v>
      </c>
      <c r="B24" s="12" t="str">
        <f>IF(AND(SUM(B25)=0,COUNTIF(B25,"N")=1),"NÃO SE APLICA",(1-SUM(B25)/(COUNTA(B25)-COUNTIF(B25,"N")))*100)</f>
        <v>NÃO SE APLICA</v>
      </c>
      <c r="C24" s="27" t="str">
        <f>IF(AND(SUM(C25)=0,COUNTIF(C25,"N")=1),"NÃO SE APLICA",(1-SUM(C25)/(COUNTA(C25)-COUNTIF(C25,"N")))*100)</f>
        <v>NÃO SE APLICA</v>
      </c>
      <c r="H24" s="65" t="s">
        <v>48</v>
      </c>
      <c r="I24" s="9" t="s">
        <v>226</v>
      </c>
      <c r="J24" s="9" t="s">
        <v>226</v>
      </c>
      <c r="K24" s="9" t="s">
        <v>226</v>
      </c>
      <c r="L24" s="9" t="s">
        <v>226</v>
      </c>
      <c r="M24" s="9" t="s">
        <v>226</v>
      </c>
      <c r="O24" s="65" t="s">
        <v>260</v>
      </c>
      <c r="P24" s="9" t="s">
        <v>226</v>
      </c>
      <c r="Q24" s="9" t="s">
        <v>226</v>
      </c>
      <c r="R24" s="9" t="s">
        <v>226</v>
      </c>
    </row>
    <row r="25" spans="1:18" x14ac:dyDescent="0.25">
      <c r="A25" s="65" t="s">
        <v>99</v>
      </c>
      <c r="B25" s="9" t="s">
        <v>226</v>
      </c>
      <c r="C25" s="9" t="s">
        <v>226</v>
      </c>
      <c r="H25" s="65" t="s">
        <v>49</v>
      </c>
      <c r="I25" s="9" t="s">
        <v>226</v>
      </c>
      <c r="J25" s="9" t="s">
        <v>226</v>
      </c>
      <c r="K25" s="9" t="s">
        <v>226</v>
      </c>
      <c r="L25" s="9" t="s">
        <v>226</v>
      </c>
      <c r="M25" s="9" t="s">
        <v>226</v>
      </c>
      <c r="O25" s="65" t="s">
        <v>47</v>
      </c>
      <c r="P25" s="9" t="s">
        <v>226</v>
      </c>
      <c r="Q25" s="9" t="s">
        <v>226</v>
      </c>
      <c r="R25" s="9" t="s">
        <v>226</v>
      </c>
    </row>
    <row r="26" spans="1:18" x14ac:dyDescent="0.25">
      <c r="O26" s="65" t="s">
        <v>48</v>
      </c>
      <c r="P26" s="9" t="s">
        <v>226</v>
      </c>
      <c r="Q26" s="9" t="s">
        <v>226</v>
      </c>
      <c r="R26" s="9" t="s">
        <v>226</v>
      </c>
    </row>
    <row r="27" spans="1:18" x14ac:dyDescent="0.25">
      <c r="A27" s="100" t="s">
        <v>100</v>
      </c>
      <c r="B27" s="100"/>
      <c r="H27" s="27" t="s">
        <v>74</v>
      </c>
      <c r="I27" s="12" t="str">
        <f>IF(AND(SUM(I28:I33)=0,COUNTIF(I28:I33,"N")=6),"NÃO SE APLICA",(1-SUM(I28:I33)/(COUNTA(I28:I33)-COUNTIF(I28:I33,"N")))*100)</f>
        <v>NÃO SE APLICA</v>
      </c>
      <c r="O27" s="65" t="s">
        <v>268</v>
      </c>
      <c r="P27" s="9" t="s">
        <v>226</v>
      </c>
      <c r="Q27" s="9" t="s">
        <v>226</v>
      </c>
      <c r="R27" s="9" t="s">
        <v>226</v>
      </c>
    </row>
    <row r="28" spans="1:18" x14ac:dyDescent="0.25">
      <c r="H28" s="65" t="s">
        <v>75</v>
      </c>
      <c r="I28" s="9" t="s">
        <v>226</v>
      </c>
      <c r="O28" s="65" t="s">
        <v>49</v>
      </c>
      <c r="P28" s="9" t="s">
        <v>226</v>
      </c>
      <c r="Q28" s="9" t="s">
        <v>226</v>
      </c>
      <c r="R28" s="9" t="s">
        <v>226</v>
      </c>
    </row>
    <row r="29" spans="1:18" x14ac:dyDescent="0.25">
      <c r="A29" s="27" t="s">
        <v>65</v>
      </c>
      <c r="B29" s="12" t="str">
        <f>IF(AND(SUM(B30:B30)=0,COUNTIF(B30:B30,"N")=1),"NÃO SE APLICA",(1-SUM(B30:B30)/(COUNTA(B30:B30)-COUNTIF(B30:B30,"N")))*100)</f>
        <v>NÃO SE APLICA</v>
      </c>
      <c r="H29" s="65" t="s">
        <v>76</v>
      </c>
      <c r="I29" s="9" t="s">
        <v>226</v>
      </c>
    </row>
    <row r="30" spans="1:18" x14ac:dyDescent="0.25">
      <c r="A30" s="65" t="s">
        <v>66</v>
      </c>
      <c r="B30" s="9" t="s">
        <v>226</v>
      </c>
      <c r="H30" s="65" t="s">
        <v>71</v>
      </c>
      <c r="I30" s="9" t="s">
        <v>226</v>
      </c>
      <c r="O30" s="27" t="s">
        <v>69</v>
      </c>
      <c r="P30" s="12" t="str">
        <f>IF(AND(SUM(P31:P34)=0,COUNTIF(P31:P34,"N")=4),"NÃO SE APLICA",(1-SUM(P31:P34)/(COUNTA(P31:P34)-COUNTIF(P31:P34,"N")))*100)</f>
        <v>NÃO SE APLICA</v>
      </c>
    </row>
    <row r="31" spans="1:18" x14ac:dyDescent="0.25">
      <c r="H31" s="65" t="s">
        <v>77</v>
      </c>
      <c r="I31" s="9" t="s">
        <v>226</v>
      </c>
      <c r="O31" s="65" t="s">
        <v>70</v>
      </c>
      <c r="P31" s="9" t="s">
        <v>226</v>
      </c>
    </row>
    <row r="32" spans="1:18" x14ac:dyDescent="0.25">
      <c r="A32" s="27" t="s">
        <v>67</v>
      </c>
      <c r="B32" s="12" t="str">
        <f>IF(AND(SUM(B33:B34)=0,COUNTIF(B33:B34,"N")=2),"NÃO SE APLICA",(1-SUM(B33:B34)/(COUNTA(B33:B34)-COUNTIF(B33:B34,"N")))*100)</f>
        <v>NÃO SE APLICA</v>
      </c>
      <c r="H32" s="65" t="s">
        <v>72</v>
      </c>
      <c r="I32" s="9" t="s">
        <v>226</v>
      </c>
      <c r="O32" s="65" t="s">
        <v>71</v>
      </c>
      <c r="P32" s="9" t="s">
        <v>226</v>
      </c>
    </row>
    <row r="33" spans="1:16" x14ac:dyDescent="0.25">
      <c r="A33" s="65" t="s">
        <v>68</v>
      </c>
      <c r="B33" s="9" t="s">
        <v>226</v>
      </c>
      <c r="H33" s="65" t="s">
        <v>73</v>
      </c>
      <c r="I33" s="9" t="s">
        <v>226</v>
      </c>
      <c r="O33" s="65" t="s">
        <v>72</v>
      </c>
      <c r="P33" s="9" t="s">
        <v>226</v>
      </c>
    </row>
    <row r="34" spans="1:16" x14ac:dyDescent="0.25">
      <c r="A34" s="65" t="s">
        <v>43</v>
      </c>
      <c r="B34" s="9" t="s">
        <v>226</v>
      </c>
      <c r="O34" s="65" t="s">
        <v>73</v>
      </c>
      <c r="P34" s="9" t="s">
        <v>226</v>
      </c>
    </row>
    <row r="35" spans="1:16" ht="15.75" thickBot="1" x14ac:dyDescent="0.3"/>
    <row r="36" spans="1:16" ht="15.75" thickBot="1" x14ac:dyDescent="0.3">
      <c r="A36" s="8" t="s">
        <v>240</v>
      </c>
      <c r="B36" s="10" t="e">
        <f>ROUND(AVERAGE(I27,P30,P4,I4,B32,B29,B23,B21,B18,B15,B10,B7),2)</f>
        <v>#DIV/0!</v>
      </c>
    </row>
    <row r="37" spans="1:16" x14ac:dyDescent="0.25">
      <c r="B37" s="4"/>
    </row>
    <row r="38" spans="1:16" x14ac:dyDescent="0.25">
      <c r="A38" s="1" t="s">
        <v>232</v>
      </c>
      <c r="B38" s="58" t="s">
        <v>226</v>
      </c>
      <c r="C38" s="22"/>
      <c r="D38" s="22"/>
      <c r="E38" s="22"/>
      <c r="F38" s="22"/>
    </row>
    <row r="39" spans="1:16" x14ac:dyDescent="0.25">
      <c r="A39" s="1" t="s">
        <v>233</v>
      </c>
      <c r="B39" s="37">
        <v>1</v>
      </c>
      <c r="C39" s="4"/>
      <c r="D39" s="4"/>
      <c r="E39" s="4"/>
      <c r="F39" s="4"/>
    </row>
    <row r="40" spans="1:16" x14ac:dyDescent="0.25">
      <c r="A40" s="7" t="s">
        <v>234</v>
      </c>
      <c r="B40" s="38">
        <v>0</v>
      </c>
    </row>
    <row r="41" spans="1:16" x14ac:dyDescent="0.25">
      <c r="A41" s="1" t="s">
        <v>235</v>
      </c>
      <c r="B41" s="54">
        <v>0.5</v>
      </c>
    </row>
  </sheetData>
  <mergeCells count="3">
    <mergeCell ref="A27:B27"/>
    <mergeCell ref="A5:F5"/>
    <mergeCell ref="A2:Q2"/>
  </mergeCells>
  <conditionalFormatting sqref="B8">
    <cfRule type="expression" dxfId="235" priority="53">
      <formula>B8=0.5</formula>
    </cfRule>
    <cfRule type="expression" dxfId="234" priority="54">
      <formula>B8=0</formula>
    </cfRule>
    <cfRule type="expression" dxfId="233" priority="55">
      <formula>B8=1</formula>
    </cfRule>
    <cfRule type="expression" dxfId="232" priority="56">
      <formula>B8="N"</formula>
    </cfRule>
  </conditionalFormatting>
  <conditionalFormatting sqref="B11:B13">
    <cfRule type="expression" dxfId="231" priority="49">
      <formula>B11=0.5</formula>
    </cfRule>
    <cfRule type="expression" dxfId="230" priority="50">
      <formula>B11=0</formula>
    </cfRule>
    <cfRule type="expression" dxfId="229" priority="51">
      <formula>B11=1</formula>
    </cfRule>
    <cfRule type="expression" dxfId="228" priority="52">
      <formula>B11="N"</formula>
    </cfRule>
  </conditionalFormatting>
  <conditionalFormatting sqref="B16">
    <cfRule type="expression" dxfId="227" priority="45">
      <formula>B16=0.5</formula>
    </cfRule>
    <cfRule type="expression" dxfId="226" priority="46">
      <formula>B16=0</formula>
    </cfRule>
    <cfRule type="expression" dxfId="225" priority="47">
      <formula>B16=1</formula>
    </cfRule>
    <cfRule type="expression" dxfId="224" priority="48">
      <formula>B16="N"</formula>
    </cfRule>
  </conditionalFormatting>
  <conditionalFormatting sqref="B19">
    <cfRule type="expression" dxfId="223" priority="41">
      <formula>B19=0.5</formula>
    </cfRule>
    <cfRule type="expression" dxfId="222" priority="42">
      <formula>B19=0</formula>
    </cfRule>
    <cfRule type="expression" dxfId="221" priority="43">
      <formula>B19=1</formula>
    </cfRule>
    <cfRule type="expression" dxfId="220" priority="44">
      <formula>B19="N"</formula>
    </cfRule>
  </conditionalFormatting>
  <conditionalFormatting sqref="B22">
    <cfRule type="expression" dxfId="219" priority="37">
      <formula>B22=0.5</formula>
    </cfRule>
    <cfRule type="expression" dxfId="218" priority="38">
      <formula>B22=0</formula>
    </cfRule>
    <cfRule type="expression" dxfId="217" priority="39">
      <formula>B22=1</formula>
    </cfRule>
    <cfRule type="expression" dxfId="216" priority="40">
      <formula>B22="N"</formula>
    </cfRule>
  </conditionalFormatting>
  <conditionalFormatting sqref="B25:C25">
    <cfRule type="expression" dxfId="215" priority="33">
      <formula>B25=0.5</formula>
    </cfRule>
    <cfRule type="expression" dxfId="214" priority="34">
      <formula>B25=0</formula>
    </cfRule>
    <cfRule type="expression" dxfId="213" priority="35">
      <formula>B25=1</formula>
    </cfRule>
    <cfRule type="expression" dxfId="212" priority="36">
      <formula>B25="N"</formula>
    </cfRule>
  </conditionalFormatting>
  <conditionalFormatting sqref="B30">
    <cfRule type="expression" dxfId="211" priority="29">
      <formula>B30=0.5</formula>
    </cfRule>
    <cfRule type="expression" dxfId="210" priority="30">
      <formula>B30=0</formula>
    </cfRule>
    <cfRule type="expression" dxfId="209" priority="31">
      <formula>B30=1</formula>
    </cfRule>
    <cfRule type="expression" dxfId="208" priority="32">
      <formula>B30="N"</formula>
    </cfRule>
  </conditionalFormatting>
  <conditionalFormatting sqref="B33:B34">
    <cfRule type="expression" dxfId="207" priority="25">
      <formula>B33=0.5</formula>
    </cfRule>
    <cfRule type="expression" dxfId="206" priority="26">
      <formula>B33=0</formula>
    </cfRule>
    <cfRule type="expression" dxfId="205" priority="27">
      <formula>B33=1</formula>
    </cfRule>
    <cfRule type="expression" dxfId="204" priority="28">
      <formula>B33="N"</formula>
    </cfRule>
  </conditionalFormatting>
  <conditionalFormatting sqref="I28:I33">
    <cfRule type="expression" dxfId="203" priority="21">
      <formula>I28=0.5</formula>
    </cfRule>
    <cfRule type="expression" dxfId="202" priority="22">
      <formula>I28=0</formula>
    </cfRule>
    <cfRule type="expression" dxfId="201" priority="23">
      <formula>I28=1</formula>
    </cfRule>
    <cfRule type="expression" dxfId="200" priority="24">
      <formula>I28="N"</formula>
    </cfRule>
  </conditionalFormatting>
  <conditionalFormatting sqref="P31:P34">
    <cfRule type="expression" dxfId="199" priority="17">
      <formula>P31=0.5</formula>
    </cfRule>
    <cfRule type="expression" dxfId="198" priority="18">
      <formula>P31=0</formula>
    </cfRule>
    <cfRule type="expression" dxfId="197" priority="19">
      <formula>P31=1</formula>
    </cfRule>
    <cfRule type="expression" dxfId="196" priority="20">
      <formula>P31="N"</formula>
    </cfRule>
  </conditionalFormatting>
  <conditionalFormatting sqref="I6:M25">
    <cfRule type="expression" dxfId="195" priority="13">
      <formula>I6=0.5</formula>
    </cfRule>
    <cfRule type="expression" dxfId="194" priority="14">
      <formula>I6=0</formula>
    </cfRule>
    <cfRule type="expression" dxfId="193" priority="15">
      <formula>I6=1</formula>
    </cfRule>
    <cfRule type="expression" dxfId="192" priority="16">
      <formula>I6="N"</formula>
    </cfRule>
  </conditionalFormatting>
  <conditionalFormatting sqref="P6:P28">
    <cfRule type="expression" dxfId="191" priority="9">
      <formula>P6=0.5</formula>
    </cfRule>
    <cfRule type="expression" dxfId="190" priority="10">
      <formula>P6=0</formula>
    </cfRule>
    <cfRule type="expression" dxfId="189" priority="11">
      <formula>P6=1</formula>
    </cfRule>
    <cfRule type="expression" dxfId="188" priority="12">
      <formula>P6="N"</formula>
    </cfRule>
  </conditionalFormatting>
  <conditionalFormatting sqref="C8:F8">
    <cfRule type="expression" dxfId="187" priority="1">
      <formula>C8=0.5</formula>
    </cfRule>
    <cfRule type="expression" dxfId="186" priority="2">
      <formula>C8=0</formula>
    </cfRule>
    <cfRule type="expression" dxfId="185" priority="3">
      <formula>C8=1</formula>
    </cfRule>
    <cfRule type="expression" dxfId="184" priority="4">
      <formula>C8="N"</formula>
    </cfRule>
  </conditionalFormatting>
  <conditionalFormatting sqref="Q6:R28">
    <cfRule type="expression" dxfId="183" priority="5">
      <formula>Q6=0.5</formula>
    </cfRule>
    <cfRule type="expression" dxfId="182" priority="6">
      <formula>Q6=0</formula>
    </cfRule>
    <cfRule type="expression" dxfId="181" priority="7">
      <formula>Q6=1</formula>
    </cfRule>
    <cfRule type="expression" dxfId="180" priority="8">
      <formula>Q6="N"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M41"/>
  <sheetViews>
    <sheetView workbookViewId="0">
      <selection activeCell="B6" sqref="B6"/>
    </sheetView>
  </sheetViews>
  <sheetFormatPr defaultRowHeight="15" x14ac:dyDescent="0.25"/>
  <cols>
    <col min="1" max="1" width="49" bestFit="1" customWidth="1"/>
    <col min="2" max="2" width="18.140625" customWidth="1"/>
    <col min="3" max="3" width="6.140625" customWidth="1"/>
    <col min="4" max="4" width="35.42578125" bestFit="1" customWidth="1"/>
    <col min="5" max="5" width="14.42578125" bestFit="1" customWidth="1"/>
    <col min="6" max="8" width="14.42578125" customWidth="1"/>
    <col min="9" max="9" width="3.85546875" customWidth="1"/>
    <col min="10" max="10" width="37.140625" bestFit="1" customWidth="1"/>
    <col min="11" max="13" width="14.42578125" bestFit="1" customWidth="1"/>
  </cols>
  <sheetData>
    <row r="2" spans="1:13" x14ac:dyDescent="0.25">
      <c r="A2" s="99" t="s">
        <v>102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4" spans="1:13" x14ac:dyDescent="0.25">
      <c r="E4" t="str">
        <f>IFERROR(AVERAGE(E5:H5),"NÃO SE APLICA")</f>
        <v>NÃO SE APLICA</v>
      </c>
      <c r="K4" t="str">
        <f>IFERROR(AVERAGE(K5:M5),"NÃO SE APLICA")</f>
        <v>NÃO SE APLICA</v>
      </c>
    </row>
    <row r="5" spans="1:13" x14ac:dyDescent="0.25">
      <c r="A5" s="27" t="s">
        <v>50</v>
      </c>
      <c r="B5" s="27" t="str">
        <f>IF(AND(SUM(B6:B25)=0,COUNTIF(B6:B25,"N")=20),"NÃO SE APLICA",(1-SUM(B6:B25)/(COUNTA(B6:B25)-COUNTIF(B6:B25,"N")))*100)</f>
        <v>NÃO SE APLICA</v>
      </c>
      <c r="C5" s="16"/>
      <c r="D5" s="27" t="s">
        <v>34</v>
      </c>
      <c r="E5" s="12" t="str">
        <f>IF(AND(SUM(E6:E30)=0,COUNTIF(E6:E30,"N")=25),"NÃO SE APLICA",(1-SUM(E6:E30)/(COUNTA(E6:E30)-COUNTIF(E6:E30,"N")))*100)</f>
        <v>NÃO SE APLICA</v>
      </c>
      <c r="F5" s="27" t="str">
        <f>IF(AND(SUM(F6:F30)=0,COUNTIF(F6:F30,"N")=25),"NÃO SE APLICA",(1-SUM(F6:F30)/(COUNTA(F6:F30)-COUNTIF(F6:F30,"N")))*100)</f>
        <v>NÃO SE APLICA</v>
      </c>
      <c r="G5" s="27" t="str">
        <f>IF(AND(SUM(G6:G30)=0,COUNTIF(G6:G30,"N")=25),"NÃO SE APLICA",(1-SUM(G6:G30)/(COUNTA(G6:G30)-COUNTIF(G6:G30,"N")))*100)</f>
        <v>NÃO SE APLICA</v>
      </c>
      <c r="H5" s="27" t="str">
        <f>IF(AND(SUM(H6:H30)=0,COUNTIF(H6:H30,"N")=25),"NÃO SE APLICA",(1-SUM(H6:H30)/(COUNTA(H6:H30)-COUNTIF(H6:H30,"N")))*100)</f>
        <v>NÃO SE APLICA</v>
      </c>
      <c r="J5" s="27" t="s">
        <v>103</v>
      </c>
      <c r="K5" s="12" t="str">
        <f>IF(AND(SUM(K6:K22)=0,COUNTIF(K6:K22,"N")=17),"NÃO SE APLICA",(1-SUM(K6:K22)/(COUNTA(K6:K22)-COUNTIF(K6:K22,"N")))*100)</f>
        <v>NÃO SE APLICA</v>
      </c>
      <c r="L5" s="27" t="str">
        <f>IF(AND(SUM(L6:L22)=0,COUNTIF(L6:L22,"N")=17),"NÃO SE APLICA",(1-SUM(L6:L22)/(COUNTA(L6:L22)-COUNTIF(L6:L22,"N")))*100)</f>
        <v>NÃO SE APLICA</v>
      </c>
      <c r="M5" s="27" t="str">
        <f>IF(AND(SUM(M6:M22)=0,COUNTIF(M6:M22,"N")=17),"NÃO SE APLICA",(1-SUM(M6:M22)/(COUNTA(M6:M22)-COUNTIF(M6:M22,"N")))*100)</f>
        <v>NÃO SE APLICA</v>
      </c>
    </row>
    <row r="6" spans="1:13" x14ac:dyDescent="0.25">
      <c r="A6" s="65" t="s">
        <v>35</v>
      </c>
      <c r="B6" s="9" t="s">
        <v>226</v>
      </c>
      <c r="C6" s="17"/>
      <c r="D6" s="65" t="s">
        <v>35</v>
      </c>
      <c r="E6" s="9" t="s">
        <v>226</v>
      </c>
      <c r="F6" s="9" t="s">
        <v>226</v>
      </c>
      <c r="G6" s="9" t="s">
        <v>226</v>
      </c>
      <c r="H6" s="9" t="s">
        <v>226</v>
      </c>
      <c r="J6" s="65" t="s">
        <v>104</v>
      </c>
      <c r="K6" s="9" t="s">
        <v>226</v>
      </c>
      <c r="L6" s="9" t="s">
        <v>226</v>
      </c>
      <c r="M6" s="9" t="s">
        <v>226</v>
      </c>
    </row>
    <row r="7" spans="1:13" x14ac:dyDescent="0.25">
      <c r="A7" s="65" t="s">
        <v>36</v>
      </c>
      <c r="B7" s="9" t="s">
        <v>226</v>
      </c>
      <c r="C7" s="17"/>
      <c r="D7" s="65" t="s">
        <v>36</v>
      </c>
      <c r="E7" s="9" t="s">
        <v>226</v>
      </c>
      <c r="F7" s="9" t="s">
        <v>226</v>
      </c>
      <c r="G7" s="9" t="s">
        <v>226</v>
      </c>
      <c r="H7" s="9" t="s">
        <v>226</v>
      </c>
      <c r="J7" s="65" t="s">
        <v>105</v>
      </c>
      <c r="K7" s="9" t="s">
        <v>226</v>
      </c>
      <c r="L7" s="9" t="s">
        <v>226</v>
      </c>
      <c r="M7" s="9" t="s">
        <v>226</v>
      </c>
    </row>
    <row r="8" spans="1:13" x14ac:dyDescent="0.25">
      <c r="A8" s="65" t="s">
        <v>37</v>
      </c>
      <c r="B8" s="9" t="s">
        <v>226</v>
      </c>
      <c r="C8" s="17"/>
      <c r="D8" s="65" t="s">
        <v>37</v>
      </c>
      <c r="E8" s="9" t="s">
        <v>226</v>
      </c>
      <c r="F8" s="9" t="s">
        <v>226</v>
      </c>
      <c r="G8" s="9" t="s">
        <v>226</v>
      </c>
      <c r="H8" s="9" t="s">
        <v>226</v>
      </c>
      <c r="J8" s="65" t="s">
        <v>106</v>
      </c>
      <c r="K8" s="9" t="s">
        <v>226</v>
      </c>
      <c r="L8" s="9" t="s">
        <v>226</v>
      </c>
      <c r="M8" s="9" t="s">
        <v>226</v>
      </c>
    </row>
    <row r="9" spans="1:13" x14ac:dyDescent="0.25">
      <c r="A9" s="65" t="s">
        <v>64</v>
      </c>
      <c r="B9" s="9" t="s">
        <v>226</v>
      </c>
      <c r="C9" s="17"/>
      <c r="D9" s="65" t="s">
        <v>38</v>
      </c>
      <c r="E9" s="9" t="s">
        <v>226</v>
      </c>
      <c r="F9" s="9" t="s">
        <v>226</v>
      </c>
      <c r="G9" s="9" t="s">
        <v>226</v>
      </c>
      <c r="H9" s="9" t="s">
        <v>226</v>
      </c>
      <c r="J9" s="65" t="s">
        <v>107</v>
      </c>
      <c r="K9" s="9" t="s">
        <v>226</v>
      </c>
      <c r="L9" s="9" t="s">
        <v>226</v>
      </c>
      <c r="M9" s="9" t="s">
        <v>226</v>
      </c>
    </row>
    <row r="10" spans="1:13" x14ac:dyDescent="0.25">
      <c r="A10" s="65" t="s">
        <v>52</v>
      </c>
      <c r="B10" s="9" t="s">
        <v>226</v>
      </c>
      <c r="C10" s="17"/>
      <c r="D10" s="65" t="s">
        <v>227</v>
      </c>
      <c r="E10" s="9" t="s">
        <v>226</v>
      </c>
      <c r="F10" s="9" t="s">
        <v>226</v>
      </c>
      <c r="G10" s="9" t="s">
        <v>226</v>
      </c>
      <c r="H10" s="9" t="s">
        <v>226</v>
      </c>
      <c r="J10" s="65" t="s">
        <v>108</v>
      </c>
      <c r="K10" s="9" t="s">
        <v>226</v>
      </c>
      <c r="L10" s="9" t="s">
        <v>226</v>
      </c>
      <c r="M10" s="9" t="s">
        <v>226</v>
      </c>
    </row>
    <row r="11" spans="1:13" x14ac:dyDescent="0.25">
      <c r="A11" s="65" t="s">
        <v>51</v>
      </c>
      <c r="B11" s="9" t="s">
        <v>226</v>
      </c>
      <c r="C11" s="17"/>
      <c r="D11" s="65" t="s">
        <v>52</v>
      </c>
      <c r="E11" s="9" t="s">
        <v>226</v>
      </c>
      <c r="F11" s="9" t="s">
        <v>226</v>
      </c>
      <c r="G11" s="9" t="s">
        <v>226</v>
      </c>
      <c r="H11" s="9" t="s">
        <v>226</v>
      </c>
      <c r="J11" s="65" t="s">
        <v>109</v>
      </c>
      <c r="K11" s="9" t="s">
        <v>226</v>
      </c>
      <c r="L11" s="9" t="s">
        <v>226</v>
      </c>
      <c r="M11" s="9" t="s">
        <v>226</v>
      </c>
    </row>
    <row r="12" spans="1:13" x14ac:dyDescent="0.25">
      <c r="A12" s="65" t="s">
        <v>53</v>
      </c>
      <c r="B12" s="9" t="s">
        <v>226</v>
      </c>
      <c r="C12" s="20"/>
      <c r="D12" s="65" t="s">
        <v>39</v>
      </c>
      <c r="E12" s="9" t="s">
        <v>226</v>
      </c>
      <c r="F12" s="9" t="s">
        <v>226</v>
      </c>
      <c r="G12" s="9" t="s">
        <v>226</v>
      </c>
      <c r="H12" s="9" t="s">
        <v>226</v>
      </c>
      <c r="J12" s="65" t="s">
        <v>110</v>
      </c>
      <c r="K12" s="9" t="s">
        <v>226</v>
      </c>
      <c r="L12" s="9" t="s">
        <v>226</v>
      </c>
      <c r="M12" s="9" t="s">
        <v>226</v>
      </c>
    </row>
    <row r="13" spans="1:13" x14ac:dyDescent="0.25">
      <c r="A13" s="65" t="s">
        <v>54</v>
      </c>
      <c r="B13" s="9" t="s">
        <v>226</v>
      </c>
      <c r="C13" s="17"/>
      <c r="D13" s="65" t="s">
        <v>40</v>
      </c>
      <c r="E13" s="9" t="s">
        <v>226</v>
      </c>
      <c r="F13" s="9" t="s">
        <v>226</v>
      </c>
      <c r="G13" s="9" t="s">
        <v>226</v>
      </c>
      <c r="H13" s="9" t="s">
        <v>226</v>
      </c>
      <c r="J13" s="65" t="s">
        <v>111</v>
      </c>
      <c r="K13" s="9" t="s">
        <v>226</v>
      </c>
      <c r="L13" s="9" t="s">
        <v>226</v>
      </c>
      <c r="M13" s="9" t="s">
        <v>226</v>
      </c>
    </row>
    <row r="14" spans="1:13" x14ac:dyDescent="0.25">
      <c r="A14" s="65" t="s">
        <v>55</v>
      </c>
      <c r="B14" s="9" t="s">
        <v>226</v>
      </c>
      <c r="C14" s="17"/>
      <c r="D14" s="65" t="s">
        <v>53</v>
      </c>
      <c r="E14" s="9" t="s">
        <v>226</v>
      </c>
      <c r="F14" s="9" t="s">
        <v>226</v>
      </c>
      <c r="G14" s="9" t="s">
        <v>226</v>
      </c>
      <c r="H14" s="9" t="s">
        <v>226</v>
      </c>
      <c r="J14" s="65" t="s">
        <v>112</v>
      </c>
      <c r="K14" s="9" t="s">
        <v>226</v>
      </c>
      <c r="L14" s="9" t="s">
        <v>226</v>
      </c>
      <c r="M14" s="9" t="s">
        <v>226</v>
      </c>
    </row>
    <row r="15" spans="1:13" x14ac:dyDescent="0.25">
      <c r="A15" s="65" t="s">
        <v>58</v>
      </c>
      <c r="B15" s="9" t="s">
        <v>226</v>
      </c>
      <c r="C15" s="17"/>
      <c r="D15" s="65" t="s">
        <v>55</v>
      </c>
      <c r="E15" s="9" t="s">
        <v>226</v>
      </c>
      <c r="F15" s="9" t="s">
        <v>226</v>
      </c>
      <c r="G15" s="9" t="s">
        <v>226</v>
      </c>
      <c r="H15" s="9" t="s">
        <v>226</v>
      </c>
      <c r="J15" s="65" t="s">
        <v>113</v>
      </c>
      <c r="K15" s="9" t="s">
        <v>226</v>
      </c>
      <c r="L15" s="9" t="s">
        <v>226</v>
      </c>
      <c r="M15" s="9" t="s">
        <v>226</v>
      </c>
    </row>
    <row r="16" spans="1:13" x14ac:dyDescent="0.25">
      <c r="A16" s="65" t="s">
        <v>59</v>
      </c>
      <c r="B16" s="9" t="s">
        <v>226</v>
      </c>
      <c r="C16" s="17"/>
      <c r="D16" s="65" t="s">
        <v>54</v>
      </c>
      <c r="E16" s="9" t="s">
        <v>226</v>
      </c>
      <c r="F16" s="9" t="s">
        <v>226</v>
      </c>
      <c r="G16" s="9" t="s">
        <v>226</v>
      </c>
      <c r="H16" s="9" t="s">
        <v>226</v>
      </c>
      <c r="J16" s="65" t="s">
        <v>114</v>
      </c>
      <c r="K16" s="9" t="s">
        <v>226</v>
      </c>
      <c r="L16" s="9" t="s">
        <v>226</v>
      </c>
      <c r="M16" s="9" t="s">
        <v>226</v>
      </c>
    </row>
    <row r="17" spans="1:13" x14ac:dyDescent="0.25">
      <c r="A17" s="65" t="s">
        <v>56</v>
      </c>
      <c r="B17" s="9" t="s">
        <v>226</v>
      </c>
      <c r="C17" s="17"/>
      <c r="D17" s="65" t="s">
        <v>57</v>
      </c>
      <c r="E17" s="9" t="s">
        <v>226</v>
      </c>
      <c r="F17" s="9" t="s">
        <v>226</v>
      </c>
      <c r="G17" s="9" t="s">
        <v>226</v>
      </c>
      <c r="H17" s="9" t="s">
        <v>226</v>
      </c>
      <c r="J17" s="65" t="s">
        <v>115</v>
      </c>
      <c r="K17" s="9" t="s">
        <v>226</v>
      </c>
      <c r="L17" s="9" t="s">
        <v>226</v>
      </c>
      <c r="M17" s="9" t="s">
        <v>226</v>
      </c>
    </row>
    <row r="18" spans="1:13" x14ac:dyDescent="0.25">
      <c r="A18" s="65" t="s">
        <v>60</v>
      </c>
      <c r="B18" s="9" t="s">
        <v>226</v>
      </c>
      <c r="C18" s="17"/>
      <c r="D18" s="65" t="s">
        <v>56</v>
      </c>
      <c r="E18" s="9" t="s">
        <v>226</v>
      </c>
      <c r="F18" s="9" t="s">
        <v>226</v>
      </c>
      <c r="G18" s="9" t="s">
        <v>226</v>
      </c>
      <c r="H18" s="9" t="s">
        <v>226</v>
      </c>
      <c r="J18" s="65" t="s">
        <v>116</v>
      </c>
      <c r="K18" s="9" t="s">
        <v>226</v>
      </c>
      <c r="L18" s="9" t="s">
        <v>226</v>
      </c>
      <c r="M18" s="9" t="s">
        <v>226</v>
      </c>
    </row>
    <row r="19" spans="1:13" x14ac:dyDescent="0.25">
      <c r="A19" s="65" t="s">
        <v>61</v>
      </c>
      <c r="B19" s="9" t="s">
        <v>226</v>
      </c>
      <c r="C19" s="17"/>
      <c r="D19" s="65" t="s">
        <v>42</v>
      </c>
      <c r="E19" s="9" t="s">
        <v>226</v>
      </c>
      <c r="F19" s="9" t="s">
        <v>226</v>
      </c>
      <c r="G19" s="9" t="s">
        <v>226</v>
      </c>
      <c r="H19" s="9" t="s">
        <v>226</v>
      </c>
      <c r="J19" s="65" t="s">
        <v>117</v>
      </c>
      <c r="K19" s="9" t="s">
        <v>226</v>
      </c>
      <c r="L19" s="9" t="s">
        <v>226</v>
      </c>
      <c r="M19" s="9" t="s">
        <v>226</v>
      </c>
    </row>
    <row r="20" spans="1:13" x14ac:dyDescent="0.25">
      <c r="A20" s="65" t="s">
        <v>63</v>
      </c>
      <c r="B20" s="9" t="s">
        <v>226</v>
      </c>
      <c r="C20" s="17"/>
      <c r="D20" s="65" t="s">
        <v>41</v>
      </c>
      <c r="E20" s="9" t="s">
        <v>226</v>
      </c>
      <c r="F20" s="9" t="s">
        <v>226</v>
      </c>
      <c r="G20" s="9" t="s">
        <v>226</v>
      </c>
      <c r="H20" s="9" t="s">
        <v>226</v>
      </c>
      <c r="J20" s="65" t="s">
        <v>119</v>
      </c>
      <c r="K20" s="9" t="s">
        <v>226</v>
      </c>
      <c r="L20" s="9" t="s">
        <v>226</v>
      </c>
      <c r="M20" s="9" t="s">
        <v>226</v>
      </c>
    </row>
    <row r="21" spans="1:13" x14ac:dyDescent="0.25">
      <c r="A21" s="65" t="s">
        <v>44</v>
      </c>
      <c r="B21" s="9" t="s">
        <v>226</v>
      </c>
      <c r="C21" s="17"/>
      <c r="D21" s="65" t="s">
        <v>43</v>
      </c>
      <c r="E21" s="9" t="s">
        <v>226</v>
      </c>
      <c r="F21" s="9" t="s">
        <v>226</v>
      </c>
      <c r="G21" s="9" t="s">
        <v>226</v>
      </c>
      <c r="H21" s="9" t="s">
        <v>226</v>
      </c>
      <c r="J21" s="65" t="s">
        <v>118</v>
      </c>
      <c r="K21" s="9" t="s">
        <v>226</v>
      </c>
      <c r="L21" s="9" t="s">
        <v>226</v>
      </c>
      <c r="M21" s="9" t="s">
        <v>226</v>
      </c>
    </row>
    <row r="22" spans="1:13" x14ac:dyDescent="0.25">
      <c r="A22" s="65" t="s">
        <v>45</v>
      </c>
      <c r="B22" s="9" t="s">
        <v>226</v>
      </c>
      <c r="C22" s="17"/>
      <c r="D22" s="65" t="s">
        <v>44</v>
      </c>
      <c r="E22" s="9" t="s">
        <v>226</v>
      </c>
      <c r="F22" s="9" t="s">
        <v>226</v>
      </c>
      <c r="G22" s="9" t="s">
        <v>226</v>
      </c>
      <c r="H22" s="9" t="s">
        <v>226</v>
      </c>
      <c r="J22" s="65" t="s">
        <v>262</v>
      </c>
      <c r="K22" s="9" t="s">
        <v>226</v>
      </c>
      <c r="L22" s="9" t="s">
        <v>226</v>
      </c>
      <c r="M22" s="9" t="s">
        <v>226</v>
      </c>
    </row>
    <row r="23" spans="1:13" x14ac:dyDescent="0.25">
      <c r="A23" s="65" t="s">
        <v>47</v>
      </c>
      <c r="B23" s="9" t="s">
        <v>226</v>
      </c>
      <c r="C23" s="17"/>
      <c r="D23" s="65" t="s">
        <v>45</v>
      </c>
      <c r="E23" s="9" t="s">
        <v>226</v>
      </c>
      <c r="F23" s="9" t="s">
        <v>226</v>
      </c>
      <c r="G23" s="9" t="s">
        <v>226</v>
      </c>
      <c r="H23" s="9" t="s">
        <v>226</v>
      </c>
    </row>
    <row r="24" spans="1:13" x14ac:dyDescent="0.25">
      <c r="A24" s="65" t="s">
        <v>48</v>
      </c>
      <c r="B24" s="9" t="s">
        <v>226</v>
      </c>
      <c r="C24" s="17"/>
      <c r="D24" s="65" t="s">
        <v>46</v>
      </c>
      <c r="E24" s="9" t="s">
        <v>226</v>
      </c>
      <c r="F24" s="9" t="s">
        <v>226</v>
      </c>
      <c r="G24" s="9" t="s">
        <v>226</v>
      </c>
      <c r="H24" s="9" t="s">
        <v>226</v>
      </c>
      <c r="J24" s="27" t="s">
        <v>120</v>
      </c>
      <c r="K24" s="12" t="str">
        <f>IF(AND(SUM(K25)=0,COUNTIF(K25,"N")=1),"NÃO SE APLICA",(1-SUM(K25)/(COUNTA(K25)-COUNTIF(K25,"N")))*100)</f>
        <v>NÃO SE APLICA</v>
      </c>
    </row>
    <row r="25" spans="1:13" x14ac:dyDescent="0.25">
      <c r="A25" s="65" t="s">
        <v>49</v>
      </c>
      <c r="B25" s="9" t="s">
        <v>226</v>
      </c>
      <c r="C25" s="17"/>
      <c r="D25" s="65" t="s">
        <v>260</v>
      </c>
      <c r="E25" s="9" t="s">
        <v>226</v>
      </c>
      <c r="F25" s="9" t="s">
        <v>226</v>
      </c>
      <c r="G25" s="9" t="s">
        <v>226</v>
      </c>
      <c r="H25" s="9" t="s">
        <v>226</v>
      </c>
      <c r="J25" s="65" t="s">
        <v>121</v>
      </c>
      <c r="K25" s="9" t="s">
        <v>226</v>
      </c>
    </row>
    <row r="26" spans="1:13" x14ac:dyDescent="0.25">
      <c r="A26" s="52"/>
      <c r="B26" s="17"/>
      <c r="C26" s="17"/>
      <c r="D26" s="65" t="s">
        <v>47</v>
      </c>
      <c r="E26" s="9" t="s">
        <v>226</v>
      </c>
      <c r="F26" s="9" t="s">
        <v>226</v>
      </c>
      <c r="G26" s="9" t="s">
        <v>226</v>
      </c>
      <c r="H26" s="9" t="s">
        <v>226</v>
      </c>
    </row>
    <row r="27" spans="1:13" x14ac:dyDescent="0.25">
      <c r="A27" s="27" t="s">
        <v>74</v>
      </c>
      <c r="B27" s="27" t="str">
        <f>IF(AND(SUM(B28:B33)=0,COUNTIF(B28:B33,"N")=6),"NÃO SE APLICA",(1-SUM(B28:B33)/(COUNTA(B28:B33)-COUNTIF(B28:B33,"N")))*100)</f>
        <v>NÃO SE APLICA</v>
      </c>
      <c r="C27" s="20"/>
      <c r="D27" s="65" t="s">
        <v>48</v>
      </c>
      <c r="E27" s="9" t="s">
        <v>226</v>
      </c>
      <c r="F27" s="9" t="s">
        <v>226</v>
      </c>
      <c r="G27" s="9" t="s">
        <v>226</v>
      </c>
      <c r="H27" s="9" t="s">
        <v>226</v>
      </c>
    </row>
    <row r="28" spans="1:13" x14ac:dyDescent="0.25">
      <c r="A28" s="65" t="s">
        <v>75</v>
      </c>
      <c r="B28" s="9" t="s">
        <v>226</v>
      </c>
      <c r="D28" s="65" t="s">
        <v>49</v>
      </c>
      <c r="E28" s="9" t="s">
        <v>226</v>
      </c>
      <c r="F28" s="9" t="s">
        <v>226</v>
      </c>
      <c r="G28" s="9" t="s">
        <v>226</v>
      </c>
      <c r="H28" s="9" t="s">
        <v>226</v>
      </c>
    </row>
    <row r="29" spans="1:13" x14ac:dyDescent="0.25">
      <c r="A29" s="65" t="s">
        <v>76</v>
      </c>
      <c r="B29" s="9" t="s">
        <v>226</v>
      </c>
      <c r="D29" s="65" t="s">
        <v>269</v>
      </c>
      <c r="E29" s="9" t="s">
        <v>226</v>
      </c>
      <c r="F29" s="9" t="s">
        <v>226</v>
      </c>
      <c r="G29" s="9" t="s">
        <v>226</v>
      </c>
      <c r="H29" s="9" t="s">
        <v>226</v>
      </c>
    </row>
    <row r="30" spans="1:13" x14ac:dyDescent="0.25">
      <c r="A30" s="65" t="s">
        <v>71</v>
      </c>
      <c r="B30" s="9" t="s">
        <v>226</v>
      </c>
      <c r="D30" s="65" t="s">
        <v>68</v>
      </c>
      <c r="E30" s="9" t="s">
        <v>226</v>
      </c>
      <c r="F30" s="9" t="s">
        <v>226</v>
      </c>
      <c r="G30" s="9" t="s">
        <v>226</v>
      </c>
      <c r="H30" s="9" t="s">
        <v>226</v>
      </c>
    </row>
    <row r="31" spans="1:13" x14ac:dyDescent="0.25">
      <c r="A31" s="65" t="s">
        <v>77</v>
      </c>
      <c r="B31" s="9" t="s">
        <v>226</v>
      </c>
    </row>
    <row r="32" spans="1:13" x14ac:dyDescent="0.25">
      <c r="A32" s="65" t="s">
        <v>72</v>
      </c>
      <c r="B32" s="9" t="s">
        <v>226</v>
      </c>
      <c r="D32" s="27" t="s">
        <v>69</v>
      </c>
      <c r="E32" s="12" t="str">
        <f>IF(AND(SUM(E33:E36)=0,COUNTIF(E33:E36,"N")=4),"NÃO SE APLICA",(1-SUM(E33:E36)/(COUNTA(E33:E36)-COUNTIF(E33:E36,"N")))*100)</f>
        <v>NÃO SE APLICA</v>
      </c>
    </row>
    <row r="33" spans="1:5" x14ac:dyDescent="0.25">
      <c r="A33" s="65" t="s">
        <v>73</v>
      </c>
      <c r="B33" s="9" t="s">
        <v>226</v>
      </c>
      <c r="D33" s="65" t="s">
        <v>70</v>
      </c>
      <c r="E33" s="9" t="s">
        <v>226</v>
      </c>
    </row>
    <row r="34" spans="1:5" x14ac:dyDescent="0.25">
      <c r="D34" s="65" t="s">
        <v>71</v>
      </c>
      <c r="E34" s="9" t="s">
        <v>226</v>
      </c>
    </row>
    <row r="35" spans="1:5" ht="15.75" thickBot="1" x14ac:dyDescent="0.3">
      <c r="D35" s="65" t="s">
        <v>72</v>
      </c>
      <c r="E35" s="9" t="s">
        <v>226</v>
      </c>
    </row>
    <row r="36" spans="1:5" ht="15.75" thickBot="1" x14ac:dyDescent="0.3">
      <c r="A36" s="8" t="s">
        <v>241</v>
      </c>
      <c r="B36" s="10" t="e">
        <f>ROUND(AVERAGE(B27,E32,K24,K4,E4,B5),2)</f>
        <v>#DIV/0!</v>
      </c>
      <c r="D36" s="65" t="s">
        <v>73</v>
      </c>
      <c r="E36" s="9" t="s">
        <v>226</v>
      </c>
    </row>
    <row r="37" spans="1:5" x14ac:dyDescent="0.25">
      <c r="B37" s="4"/>
    </row>
    <row r="38" spans="1:5" x14ac:dyDescent="0.25">
      <c r="A38" s="1" t="s">
        <v>232</v>
      </c>
      <c r="B38" s="58" t="s">
        <v>226</v>
      </c>
    </row>
    <row r="39" spans="1:5" x14ac:dyDescent="0.25">
      <c r="A39" s="1" t="s">
        <v>233</v>
      </c>
      <c r="B39" s="37">
        <v>1</v>
      </c>
    </row>
    <row r="40" spans="1:5" x14ac:dyDescent="0.25">
      <c r="A40" s="7" t="s">
        <v>234</v>
      </c>
      <c r="B40" s="38">
        <v>0</v>
      </c>
    </row>
    <row r="41" spans="1:5" x14ac:dyDescent="0.25">
      <c r="A41" s="1" t="s">
        <v>235</v>
      </c>
      <c r="B41" s="54">
        <v>0.5</v>
      </c>
    </row>
  </sheetData>
  <mergeCells count="1">
    <mergeCell ref="A2:L2"/>
  </mergeCells>
  <conditionalFormatting sqref="B6:B25">
    <cfRule type="expression" dxfId="179" priority="25">
      <formula>B6=0.5</formula>
    </cfRule>
    <cfRule type="expression" dxfId="178" priority="26">
      <formula>B6=0</formula>
    </cfRule>
    <cfRule type="expression" dxfId="177" priority="27">
      <formula>B6=1</formula>
    </cfRule>
    <cfRule type="expression" dxfId="176" priority="28">
      <formula>B6="N"</formula>
    </cfRule>
  </conditionalFormatting>
  <conditionalFormatting sqref="B28:B33">
    <cfRule type="expression" dxfId="175" priority="21">
      <formula>B28=0.5</formula>
    </cfRule>
    <cfRule type="expression" dxfId="174" priority="22">
      <formula>B28=0</formula>
    </cfRule>
    <cfRule type="expression" dxfId="173" priority="23">
      <formula>B28=1</formula>
    </cfRule>
    <cfRule type="expression" dxfId="172" priority="24">
      <formula>B28="N"</formula>
    </cfRule>
  </conditionalFormatting>
  <conditionalFormatting sqref="E33:E36">
    <cfRule type="expression" dxfId="171" priority="17">
      <formula>E33=0.5</formula>
    </cfRule>
    <cfRule type="expression" dxfId="170" priority="18">
      <formula>E33=0</formula>
    </cfRule>
    <cfRule type="expression" dxfId="169" priority="19">
      <formula>E33=1</formula>
    </cfRule>
    <cfRule type="expression" dxfId="168" priority="20">
      <formula>E33="N"</formula>
    </cfRule>
  </conditionalFormatting>
  <conditionalFormatting sqref="E6:H30">
    <cfRule type="expression" dxfId="167" priority="13">
      <formula>E6=0.5</formula>
    </cfRule>
    <cfRule type="expression" dxfId="166" priority="14">
      <formula>E6=0</formula>
    </cfRule>
    <cfRule type="expression" dxfId="165" priority="15">
      <formula>E6=1</formula>
    </cfRule>
    <cfRule type="expression" dxfId="164" priority="16">
      <formula>E6="N"</formula>
    </cfRule>
  </conditionalFormatting>
  <conditionalFormatting sqref="K25">
    <cfRule type="expression" dxfId="163" priority="9">
      <formula>K25=0.5</formula>
    </cfRule>
    <cfRule type="expression" dxfId="162" priority="10">
      <formula>K25=0</formula>
    </cfRule>
    <cfRule type="expression" dxfId="161" priority="11">
      <formula>K25=1</formula>
    </cfRule>
    <cfRule type="expression" dxfId="160" priority="12">
      <formula>K25="N"</formula>
    </cfRule>
  </conditionalFormatting>
  <conditionalFormatting sqref="K6:K22">
    <cfRule type="expression" dxfId="159" priority="5">
      <formula>K6=0.5</formula>
    </cfRule>
    <cfRule type="expression" dxfId="158" priority="6">
      <formula>K6=0</formula>
    </cfRule>
    <cfRule type="expression" dxfId="157" priority="7">
      <formula>K6=1</formula>
    </cfRule>
    <cfRule type="expression" dxfId="156" priority="8">
      <formula>K6="N"</formula>
    </cfRule>
  </conditionalFormatting>
  <conditionalFormatting sqref="L6:M22">
    <cfRule type="expression" dxfId="155" priority="1">
      <formula>L6=0.5</formula>
    </cfRule>
    <cfRule type="expression" dxfId="154" priority="2">
      <formula>L6=0</formula>
    </cfRule>
    <cfRule type="expression" dxfId="153" priority="3">
      <formula>L6=1</formula>
    </cfRule>
    <cfRule type="expression" dxfId="152" priority="4">
      <formula>L6="N"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34"/>
  <sheetViews>
    <sheetView workbookViewId="0">
      <selection activeCell="E18" sqref="E18"/>
    </sheetView>
  </sheetViews>
  <sheetFormatPr defaultRowHeight="15" x14ac:dyDescent="0.25"/>
  <cols>
    <col min="1" max="1" width="40.85546875" bestFit="1" customWidth="1"/>
    <col min="2" max="2" width="14.42578125" bestFit="1" customWidth="1"/>
    <col min="3" max="3" width="3.28515625" customWidth="1"/>
    <col min="4" max="4" width="41.85546875" bestFit="1" customWidth="1"/>
    <col min="5" max="5" width="14.42578125" bestFit="1" customWidth="1"/>
  </cols>
  <sheetData>
    <row r="2" spans="1:5" x14ac:dyDescent="0.25">
      <c r="A2" s="99" t="s">
        <v>122</v>
      </c>
      <c r="B2" s="99"/>
      <c r="C2" s="99"/>
      <c r="D2" s="99"/>
      <c r="E2" s="99"/>
    </row>
    <row r="5" spans="1:5" x14ac:dyDescent="0.25">
      <c r="A5" s="98" t="s">
        <v>79</v>
      </c>
      <c r="B5" s="98"/>
      <c r="D5" s="27" t="s">
        <v>136</v>
      </c>
      <c r="E5" s="12" t="str">
        <f>IF(AND(SUM(E6:E17)=0,COUNTIF(E6:E17,"N")=12),"NÃO SE APLICA",(1-SUM(E6:E17)/(COUNTA(E6:E17)-COUNTIF(E6:E17,"N")))*100)</f>
        <v>NÃO SE APLICA</v>
      </c>
    </row>
    <row r="6" spans="1:5" x14ac:dyDescent="0.25">
      <c r="D6" s="65" t="s">
        <v>137</v>
      </c>
      <c r="E6" s="9" t="s">
        <v>226</v>
      </c>
    </row>
    <row r="7" spans="1:5" x14ac:dyDescent="0.25">
      <c r="A7" s="27" t="s">
        <v>79</v>
      </c>
      <c r="B7" s="12" t="str">
        <f>IF(AND(SUM(B8:B11)=0,COUNTIF(B8:B11,"N")=4),"NÃO SE APLICA",(1-SUM(B8:B11)/(COUNTA(B8:B11)-COUNTIF(B8:B11,"N")))*100)</f>
        <v>NÃO SE APLICA</v>
      </c>
      <c r="D7" s="65" t="s">
        <v>138</v>
      </c>
      <c r="E7" s="9" t="s">
        <v>226</v>
      </c>
    </row>
    <row r="8" spans="1:5" x14ac:dyDescent="0.25">
      <c r="A8" s="65" t="s">
        <v>123</v>
      </c>
      <c r="B8" s="9" t="s">
        <v>226</v>
      </c>
      <c r="D8" s="65" t="s">
        <v>139</v>
      </c>
      <c r="E8" s="9" t="s">
        <v>226</v>
      </c>
    </row>
    <row r="9" spans="1:5" x14ac:dyDescent="0.25">
      <c r="A9" s="65" t="s">
        <v>124</v>
      </c>
      <c r="B9" s="9" t="s">
        <v>226</v>
      </c>
      <c r="D9" s="65" t="s">
        <v>140</v>
      </c>
      <c r="E9" s="9" t="s">
        <v>226</v>
      </c>
    </row>
    <row r="10" spans="1:5" x14ac:dyDescent="0.25">
      <c r="A10" s="65" t="s">
        <v>125</v>
      </c>
      <c r="B10" s="9" t="s">
        <v>226</v>
      </c>
      <c r="D10" s="65" t="s">
        <v>141</v>
      </c>
      <c r="E10" s="9" t="s">
        <v>226</v>
      </c>
    </row>
    <row r="11" spans="1:5" x14ac:dyDescent="0.25">
      <c r="A11" s="65" t="s">
        <v>126</v>
      </c>
      <c r="B11" s="9" t="s">
        <v>226</v>
      </c>
      <c r="D11" s="65" t="s">
        <v>142</v>
      </c>
      <c r="E11" s="9" t="s">
        <v>226</v>
      </c>
    </row>
    <row r="12" spans="1:5" x14ac:dyDescent="0.25">
      <c r="B12" s="4"/>
      <c r="D12" s="65" t="s">
        <v>143</v>
      </c>
      <c r="E12" s="9" t="s">
        <v>226</v>
      </c>
    </row>
    <row r="13" spans="1:5" x14ac:dyDescent="0.25">
      <c r="A13" s="27" t="s">
        <v>127</v>
      </c>
      <c r="B13" s="12" t="str">
        <f>IF(AND(SUM(B14:B15)=0,COUNTIF(B14:B15,"N")=2),"NÃO SE APLICA",(1-SUM(B14:B15)/(COUNTA(B14:B15)-COUNTIF(B14:B15,"N")))*100)</f>
        <v>NÃO SE APLICA</v>
      </c>
      <c r="D13" s="65" t="s">
        <v>144</v>
      </c>
      <c r="E13" s="9" t="s">
        <v>226</v>
      </c>
    </row>
    <row r="14" spans="1:5" x14ac:dyDescent="0.25">
      <c r="A14" s="65" t="s">
        <v>128</v>
      </c>
      <c r="B14" s="9" t="s">
        <v>226</v>
      </c>
      <c r="D14" s="65" t="s">
        <v>145</v>
      </c>
      <c r="E14" s="9" t="s">
        <v>226</v>
      </c>
    </row>
    <row r="15" spans="1:5" x14ac:dyDescent="0.25">
      <c r="A15" s="65" t="s">
        <v>129</v>
      </c>
      <c r="B15" s="9" t="s">
        <v>226</v>
      </c>
      <c r="D15" s="65" t="s">
        <v>146</v>
      </c>
      <c r="E15" s="9" t="s">
        <v>226</v>
      </c>
    </row>
    <row r="16" spans="1:5" x14ac:dyDescent="0.25">
      <c r="B16" s="4"/>
      <c r="D16" s="65" t="s">
        <v>228</v>
      </c>
      <c r="E16" s="9" t="s">
        <v>226</v>
      </c>
    </row>
    <row r="17" spans="1:5" x14ac:dyDescent="0.25">
      <c r="A17" s="27" t="s">
        <v>130</v>
      </c>
      <c r="B17" s="12" t="str">
        <f>IF(AND(SUM(B18)=0,COUNTIF(B18,"N")=1),"NÃO SE APLICA",(1-SUM(B18)/(COUNTA(B18)-COUNTIF(B18,"N")))*100)</f>
        <v>NÃO SE APLICA</v>
      </c>
      <c r="D17" s="65" t="s">
        <v>282</v>
      </c>
      <c r="E17" s="59" t="s">
        <v>226</v>
      </c>
    </row>
    <row r="18" spans="1:5" x14ac:dyDescent="0.25">
      <c r="A18" s="65" t="s">
        <v>131</v>
      </c>
      <c r="B18" s="9" t="s">
        <v>226</v>
      </c>
    </row>
    <row r="19" spans="1:5" x14ac:dyDescent="0.25">
      <c r="B19" s="4"/>
    </row>
    <row r="20" spans="1:5" x14ac:dyDescent="0.25">
      <c r="A20" s="27" t="s">
        <v>132</v>
      </c>
      <c r="B20" s="12" t="str">
        <f>IF(AND(SUM(B21)=0,COUNTIF(B21,"N")=1),"NÃO SE APLICA",(1-SUM(B21)/(COUNTA(B21)-COUNTIF(B21,"N")))*100)</f>
        <v>NÃO SE APLICA</v>
      </c>
    </row>
    <row r="21" spans="1:5" x14ac:dyDescent="0.25">
      <c r="A21" s="65" t="s">
        <v>133</v>
      </c>
      <c r="B21" s="9" t="s">
        <v>226</v>
      </c>
    </row>
    <row r="22" spans="1:5" x14ac:dyDescent="0.25">
      <c r="B22" s="4"/>
    </row>
    <row r="23" spans="1:5" x14ac:dyDescent="0.25">
      <c r="A23" s="98" t="s">
        <v>135</v>
      </c>
      <c r="B23" s="98"/>
    </row>
    <row r="24" spans="1:5" x14ac:dyDescent="0.25">
      <c r="B24" s="4"/>
    </row>
    <row r="25" spans="1:5" x14ac:dyDescent="0.25">
      <c r="A25" s="27" t="s">
        <v>135</v>
      </c>
      <c r="B25" s="12" t="str">
        <f>IF(AND(SUM(B26)=0,COUNTIF(B26,"N")=1),"NÃO SE APLICA",(1-SUM(B26)/(COUNTA(B26)-COUNTIF(B26,"N")))*100)</f>
        <v>NÃO SE APLICA</v>
      </c>
    </row>
    <row r="26" spans="1:5" x14ac:dyDescent="0.25">
      <c r="A26" s="65" t="s">
        <v>134</v>
      </c>
      <c r="B26" s="9" t="s">
        <v>226</v>
      </c>
    </row>
    <row r="28" spans="1:5" ht="15.75" thickBot="1" x14ac:dyDescent="0.3"/>
    <row r="29" spans="1:5" ht="30.75" thickBot="1" x14ac:dyDescent="0.3">
      <c r="A29" s="8" t="s">
        <v>242</v>
      </c>
      <c r="B29" s="10" t="e">
        <f>ROUND(AVERAGE(B25,B20,B17,B13,B7,E5),2)</f>
        <v>#DIV/0!</v>
      </c>
    </row>
    <row r="30" spans="1:5" x14ac:dyDescent="0.25">
      <c r="B30" s="4"/>
    </row>
    <row r="31" spans="1:5" x14ac:dyDescent="0.25">
      <c r="A31" s="1" t="s">
        <v>232</v>
      </c>
      <c r="B31" s="58" t="s">
        <v>226</v>
      </c>
    </row>
    <row r="32" spans="1:5" x14ac:dyDescent="0.25">
      <c r="A32" s="1" t="s">
        <v>233</v>
      </c>
      <c r="B32" s="37">
        <v>1</v>
      </c>
    </row>
    <row r="33" spans="1:2" x14ac:dyDescent="0.25">
      <c r="A33" s="7" t="s">
        <v>234</v>
      </c>
      <c r="B33" s="38">
        <v>0</v>
      </c>
    </row>
    <row r="34" spans="1:2" x14ac:dyDescent="0.25">
      <c r="A34" s="1" t="s">
        <v>235</v>
      </c>
      <c r="B34" s="54">
        <v>0.5</v>
      </c>
    </row>
  </sheetData>
  <mergeCells count="3">
    <mergeCell ref="A23:B23"/>
    <mergeCell ref="A5:B5"/>
    <mergeCell ref="A2:E2"/>
  </mergeCells>
  <conditionalFormatting sqref="B8:B11">
    <cfRule type="expression" dxfId="151" priority="21">
      <formula>B8=0.5</formula>
    </cfRule>
    <cfRule type="expression" dxfId="150" priority="22">
      <formula>B8=0</formula>
    </cfRule>
    <cfRule type="expression" dxfId="149" priority="23">
      <formula>B8=1</formula>
    </cfRule>
    <cfRule type="expression" dxfId="148" priority="24">
      <formula>B8="N"</formula>
    </cfRule>
  </conditionalFormatting>
  <conditionalFormatting sqref="B14:B15">
    <cfRule type="expression" dxfId="147" priority="17">
      <formula>B14=0.5</formula>
    </cfRule>
    <cfRule type="expression" dxfId="146" priority="18">
      <formula>B14=0</formula>
    </cfRule>
    <cfRule type="expression" dxfId="145" priority="19">
      <formula>B14=1</formula>
    </cfRule>
    <cfRule type="expression" dxfId="144" priority="20">
      <formula>B14="N"</formula>
    </cfRule>
  </conditionalFormatting>
  <conditionalFormatting sqref="B18">
    <cfRule type="expression" dxfId="143" priority="13">
      <formula>B18=0.5</formula>
    </cfRule>
    <cfRule type="expression" dxfId="142" priority="14">
      <formula>B18=0</formula>
    </cfRule>
    <cfRule type="expression" dxfId="141" priority="15">
      <formula>B18=1</formula>
    </cfRule>
    <cfRule type="expression" dxfId="140" priority="16">
      <formula>B18="N"</formula>
    </cfRule>
  </conditionalFormatting>
  <conditionalFormatting sqref="B21">
    <cfRule type="expression" dxfId="139" priority="9">
      <formula>B21=0.5</formula>
    </cfRule>
    <cfRule type="expression" dxfId="138" priority="10">
      <formula>B21=0</formula>
    </cfRule>
    <cfRule type="expression" dxfId="137" priority="11">
      <formula>B21=1</formula>
    </cfRule>
    <cfRule type="expression" dxfId="136" priority="12">
      <formula>B21="N"</formula>
    </cfRule>
  </conditionalFormatting>
  <conditionalFormatting sqref="B26">
    <cfRule type="expression" dxfId="135" priority="5">
      <formula>B26=0.5</formula>
    </cfRule>
    <cfRule type="expression" dxfId="134" priority="6">
      <formula>B26=0</formula>
    </cfRule>
    <cfRule type="expression" dxfId="133" priority="7">
      <formula>B26=1</formula>
    </cfRule>
    <cfRule type="expression" dxfId="132" priority="8">
      <formula>B26="N"</formula>
    </cfRule>
  </conditionalFormatting>
  <conditionalFormatting sqref="E6:E17">
    <cfRule type="expression" dxfId="131" priority="1">
      <formula>E6=0.5</formula>
    </cfRule>
    <cfRule type="expression" dxfId="130" priority="2">
      <formula>E6=0</formula>
    </cfRule>
    <cfRule type="expression" dxfId="129" priority="3">
      <formula>E6=1</formula>
    </cfRule>
    <cfRule type="expression" dxfId="128" priority="4">
      <formula>E6="N"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N50"/>
  <sheetViews>
    <sheetView zoomScaleNormal="100" workbookViewId="0">
      <selection activeCell="B25" sqref="B25"/>
    </sheetView>
  </sheetViews>
  <sheetFormatPr defaultRowHeight="15" x14ac:dyDescent="0.25"/>
  <cols>
    <col min="1" max="1" width="45.140625" bestFit="1" customWidth="1"/>
    <col min="2" max="6" width="14.42578125" bestFit="1" customWidth="1"/>
    <col min="7" max="7" width="8.42578125" style="4" customWidth="1"/>
    <col min="8" max="8" width="47.42578125" bestFit="1" customWidth="1"/>
    <col min="9" max="14" width="14.42578125" bestFit="1" customWidth="1"/>
    <col min="15" max="15" width="38.85546875" bestFit="1" customWidth="1"/>
    <col min="16" max="16" width="14.42578125" bestFit="1" customWidth="1"/>
  </cols>
  <sheetData>
    <row r="2" spans="1:14" x14ac:dyDescent="0.25">
      <c r="A2" s="99" t="s">
        <v>147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53"/>
    </row>
    <row r="4" spans="1:14" x14ac:dyDescent="0.25">
      <c r="B4" t="str">
        <f>IFERROR(ROUND(AVERAGE(B5:F5),2),"NÃO SE APLICA")</f>
        <v>NÃO SE APLICA</v>
      </c>
      <c r="G4" s="21"/>
      <c r="I4" t="str">
        <f>IFERROR(ROUND(AVERAGE(I5:N5),2),"NÃO SE APLICA")</f>
        <v>NÃO SE APLICA</v>
      </c>
      <c r="N4" s="4"/>
    </row>
    <row r="5" spans="1:14" x14ac:dyDescent="0.25">
      <c r="A5" s="27" t="s">
        <v>148</v>
      </c>
      <c r="B5" s="12" t="str">
        <f>IF(AND(SUM(B6:B10)=0,COUNTIF(B6:B10,"N")=5),"NÃO SE APLICA",(1-SUM(B6:B10)/(COUNTA(B6:B10)-COUNTIF(B6:B10,"N")))*100)</f>
        <v>NÃO SE APLICA</v>
      </c>
      <c r="C5" s="27" t="str">
        <f t="shared" ref="C5:F5" si="0">IF(AND(SUM(C6:C10)=0,COUNTIF(C6:C10,"N")=5),"NÃO SE APLICA",(1-SUM(C6:C10)/(COUNTA(C6:C10)-COUNTIF(C6:C10,"N")))*100)</f>
        <v>NÃO SE APLICA</v>
      </c>
      <c r="D5" s="27" t="str">
        <f t="shared" si="0"/>
        <v>NÃO SE APLICA</v>
      </c>
      <c r="E5" s="27" t="str">
        <f t="shared" si="0"/>
        <v>NÃO SE APLICA</v>
      </c>
      <c r="F5" s="27" t="str">
        <f t="shared" si="0"/>
        <v>NÃO SE APLICA</v>
      </c>
      <c r="H5" s="27" t="s">
        <v>160</v>
      </c>
      <c r="I5" s="12" t="str">
        <f>IF(AND(SUM(I6:I19)=0,COUNTIF(I6:I19,"N")=14),"NÃO SE APLICA",(1-SUM(I6:I19)/(COUNTA(I6:I19)-COUNTIF(I6:I19,"N")))*100)</f>
        <v>NÃO SE APLICA</v>
      </c>
      <c r="J5" s="27" t="str">
        <f t="shared" ref="J5:M5" si="1">IF(AND(SUM(J6:J19)=0,COUNTIF(J6:J19,"N")=14),"NÃO SE APLICA",(1-SUM(J6:J19)/(COUNTA(J6:J19)-COUNTIF(J6:J19,"N")))*100)</f>
        <v>NÃO SE APLICA</v>
      </c>
      <c r="K5" s="27" t="str">
        <f t="shared" si="1"/>
        <v>NÃO SE APLICA</v>
      </c>
      <c r="L5" s="27" t="str">
        <f t="shared" si="1"/>
        <v>NÃO SE APLICA</v>
      </c>
      <c r="M5" s="27" t="str">
        <f t="shared" si="1"/>
        <v>NÃO SE APLICA</v>
      </c>
      <c r="N5" s="27" t="str">
        <f t="shared" ref="N5" si="2">IF(AND(SUM(N6:N19)=0,COUNTIF(N6:N19,"N")=14),"NÃO SE APLICA",(1-SUM(N6:N19)/(COUNTA(N6:N19)-COUNTIF(N6:N19,"N")))*100)</f>
        <v>NÃO SE APLICA</v>
      </c>
    </row>
    <row r="6" spans="1:14" x14ac:dyDescent="0.25">
      <c r="A6" s="65" t="s">
        <v>149</v>
      </c>
      <c r="B6" s="9" t="s">
        <v>226</v>
      </c>
      <c r="C6" s="9" t="s">
        <v>226</v>
      </c>
      <c r="D6" s="9" t="s">
        <v>226</v>
      </c>
      <c r="E6" s="9" t="s">
        <v>226</v>
      </c>
      <c r="F6" s="9" t="s">
        <v>226</v>
      </c>
      <c r="H6" s="65" t="s">
        <v>164</v>
      </c>
      <c r="I6" s="9" t="s">
        <v>226</v>
      </c>
      <c r="J6" s="9" t="s">
        <v>226</v>
      </c>
      <c r="K6" s="9" t="s">
        <v>226</v>
      </c>
      <c r="L6" s="9" t="s">
        <v>226</v>
      </c>
      <c r="M6" s="9" t="s">
        <v>226</v>
      </c>
      <c r="N6" s="9" t="s">
        <v>226</v>
      </c>
    </row>
    <row r="7" spans="1:14" x14ac:dyDescent="0.25">
      <c r="A7" s="65" t="s">
        <v>150</v>
      </c>
      <c r="B7" s="9" t="s">
        <v>226</v>
      </c>
      <c r="C7" s="9" t="s">
        <v>226</v>
      </c>
      <c r="D7" s="9" t="s">
        <v>226</v>
      </c>
      <c r="E7" s="9" t="s">
        <v>226</v>
      </c>
      <c r="F7" s="9" t="s">
        <v>226</v>
      </c>
      <c r="H7" s="65" t="s">
        <v>266</v>
      </c>
      <c r="I7" s="9" t="s">
        <v>226</v>
      </c>
      <c r="J7" s="9" t="s">
        <v>226</v>
      </c>
      <c r="K7" s="9" t="s">
        <v>226</v>
      </c>
      <c r="L7" s="9" t="s">
        <v>226</v>
      </c>
      <c r="M7" s="9" t="s">
        <v>226</v>
      </c>
      <c r="N7" s="9" t="s">
        <v>226</v>
      </c>
    </row>
    <row r="8" spans="1:14" x14ac:dyDescent="0.25">
      <c r="A8" s="65" t="s">
        <v>151</v>
      </c>
      <c r="B8" s="9" t="s">
        <v>226</v>
      </c>
      <c r="C8" s="9" t="s">
        <v>226</v>
      </c>
      <c r="D8" s="9" t="s">
        <v>226</v>
      </c>
      <c r="E8" s="9" t="s">
        <v>226</v>
      </c>
      <c r="F8" s="9" t="s">
        <v>226</v>
      </c>
      <c r="H8" s="65" t="s">
        <v>161</v>
      </c>
      <c r="I8" s="9" t="s">
        <v>226</v>
      </c>
      <c r="J8" s="9" t="s">
        <v>226</v>
      </c>
      <c r="K8" s="9" t="s">
        <v>226</v>
      </c>
      <c r="L8" s="9" t="s">
        <v>226</v>
      </c>
      <c r="M8" s="9" t="s">
        <v>226</v>
      </c>
      <c r="N8" s="9" t="s">
        <v>226</v>
      </c>
    </row>
    <row r="9" spans="1:14" x14ac:dyDescent="0.25">
      <c r="A9" s="65" t="s">
        <v>152</v>
      </c>
      <c r="B9" s="9" t="s">
        <v>226</v>
      </c>
      <c r="C9" s="9" t="s">
        <v>226</v>
      </c>
      <c r="D9" s="9" t="s">
        <v>226</v>
      </c>
      <c r="E9" s="9" t="s">
        <v>226</v>
      </c>
      <c r="F9" s="9" t="s">
        <v>226</v>
      </c>
      <c r="H9" s="65" t="s">
        <v>162</v>
      </c>
      <c r="I9" s="9" t="s">
        <v>226</v>
      </c>
      <c r="J9" s="9" t="s">
        <v>226</v>
      </c>
      <c r="K9" s="9" t="s">
        <v>226</v>
      </c>
      <c r="L9" s="9" t="s">
        <v>226</v>
      </c>
      <c r="M9" s="9" t="s">
        <v>226</v>
      </c>
      <c r="N9" s="9" t="s">
        <v>226</v>
      </c>
    </row>
    <row r="10" spans="1:14" x14ac:dyDescent="0.25">
      <c r="A10" s="65" t="s">
        <v>153</v>
      </c>
      <c r="B10" s="9" t="s">
        <v>226</v>
      </c>
      <c r="C10" s="9" t="s">
        <v>226</v>
      </c>
      <c r="D10" s="9" t="s">
        <v>226</v>
      </c>
      <c r="E10" s="9" t="s">
        <v>226</v>
      </c>
      <c r="F10" s="9" t="s">
        <v>226</v>
      </c>
      <c r="H10" s="65" t="s">
        <v>163</v>
      </c>
      <c r="I10" s="9" t="s">
        <v>226</v>
      </c>
      <c r="J10" s="9" t="s">
        <v>226</v>
      </c>
      <c r="K10" s="9" t="s">
        <v>226</v>
      </c>
      <c r="L10" s="9" t="s">
        <v>226</v>
      </c>
      <c r="M10" s="9" t="s">
        <v>226</v>
      </c>
      <c r="N10" s="9" t="s">
        <v>226</v>
      </c>
    </row>
    <row r="11" spans="1:14" x14ac:dyDescent="0.25">
      <c r="H11" s="65" t="s">
        <v>264</v>
      </c>
      <c r="I11" s="9" t="s">
        <v>226</v>
      </c>
      <c r="J11" s="9" t="s">
        <v>226</v>
      </c>
      <c r="K11" s="9" t="s">
        <v>226</v>
      </c>
      <c r="L11" s="9" t="s">
        <v>226</v>
      </c>
      <c r="M11" s="9" t="s">
        <v>226</v>
      </c>
      <c r="N11" s="9" t="s">
        <v>226</v>
      </c>
    </row>
    <row r="12" spans="1:14" x14ac:dyDescent="0.25">
      <c r="B12" t="str">
        <f>IFERROR(ROUND(AVERAGE(B13:F13),2),"NÃO SE APLICA")</f>
        <v>NÃO SE APLICA</v>
      </c>
      <c r="H12" s="65" t="s">
        <v>265</v>
      </c>
      <c r="I12" s="9" t="s">
        <v>226</v>
      </c>
      <c r="J12" s="9" t="s">
        <v>226</v>
      </c>
      <c r="K12" s="9" t="s">
        <v>226</v>
      </c>
      <c r="L12" s="9" t="s">
        <v>226</v>
      </c>
      <c r="M12" s="9" t="s">
        <v>226</v>
      </c>
      <c r="N12" s="9" t="s">
        <v>226</v>
      </c>
    </row>
    <row r="13" spans="1:14" x14ac:dyDescent="0.25">
      <c r="A13" s="27" t="s">
        <v>154</v>
      </c>
      <c r="B13" s="12" t="str">
        <f>IF(AND(SUM(B14:B16)=0,COUNTIF(B14:B16,"N")=3),"NÃO SE APLICA",(1-SUM(B14:B16)/(COUNTA(B14:B16)-COUNTIF(B14:B16,"N")))*100)</f>
        <v>NÃO SE APLICA</v>
      </c>
      <c r="C13" s="27" t="str">
        <f t="shared" ref="C13:F13" si="3">IF(AND(SUM(C14:C16)=0,COUNTIF(C14:C16,"N")=3),"NÃO SE APLICA",(1-SUM(C14:C16)/(COUNTA(C14:C16)-COUNTIF(C14:C16,"N")))*100)</f>
        <v>NÃO SE APLICA</v>
      </c>
      <c r="D13" s="27" t="str">
        <f t="shared" si="3"/>
        <v>NÃO SE APLICA</v>
      </c>
      <c r="E13" s="27" t="str">
        <f t="shared" si="3"/>
        <v>NÃO SE APLICA</v>
      </c>
      <c r="F13" s="27" t="str">
        <f t="shared" si="3"/>
        <v>NÃO SE APLICA</v>
      </c>
      <c r="H13" s="65" t="s">
        <v>165</v>
      </c>
      <c r="I13" s="9" t="s">
        <v>226</v>
      </c>
      <c r="J13" s="9" t="s">
        <v>226</v>
      </c>
      <c r="K13" s="9" t="s">
        <v>226</v>
      </c>
      <c r="L13" s="9" t="s">
        <v>226</v>
      </c>
      <c r="M13" s="9" t="s">
        <v>226</v>
      </c>
      <c r="N13" s="9" t="s">
        <v>226</v>
      </c>
    </row>
    <row r="14" spans="1:14" x14ac:dyDescent="0.25">
      <c r="A14" s="65" t="s">
        <v>155</v>
      </c>
      <c r="B14" s="9" t="s">
        <v>226</v>
      </c>
      <c r="C14" s="9" t="s">
        <v>226</v>
      </c>
      <c r="D14" s="9" t="s">
        <v>226</v>
      </c>
      <c r="E14" s="9" t="s">
        <v>226</v>
      </c>
      <c r="F14" s="9" t="s">
        <v>226</v>
      </c>
      <c r="H14" s="65" t="s">
        <v>166</v>
      </c>
      <c r="I14" s="9" t="s">
        <v>226</v>
      </c>
      <c r="J14" s="9" t="s">
        <v>226</v>
      </c>
      <c r="K14" s="9" t="s">
        <v>226</v>
      </c>
      <c r="L14" s="9" t="s">
        <v>226</v>
      </c>
      <c r="M14" s="9" t="s">
        <v>226</v>
      </c>
      <c r="N14" s="9" t="s">
        <v>226</v>
      </c>
    </row>
    <row r="15" spans="1:14" x14ac:dyDescent="0.25">
      <c r="A15" s="65" t="s">
        <v>156</v>
      </c>
      <c r="B15" s="9" t="s">
        <v>226</v>
      </c>
      <c r="C15" s="9" t="s">
        <v>273</v>
      </c>
      <c r="D15" s="9" t="s">
        <v>273</v>
      </c>
      <c r="E15" s="9" t="s">
        <v>226</v>
      </c>
      <c r="F15" s="9" t="s">
        <v>226</v>
      </c>
      <c r="H15" s="65" t="s">
        <v>167</v>
      </c>
      <c r="I15" s="9" t="s">
        <v>226</v>
      </c>
      <c r="J15" s="9" t="s">
        <v>226</v>
      </c>
      <c r="K15" s="9" t="s">
        <v>226</v>
      </c>
      <c r="L15" s="9" t="s">
        <v>226</v>
      </c>
      <c r="M15" s="9" t="s">
        <v>226</v>
      </c>
      <c r="N15" s="9" t="s">
        <v>226</v>
      </c>
    </row>
    <row r="16" spans="1:14" x14ac:dyDescent="0.25">
      <c r="A16" s="65" t="s">
        <v>157</v>
      </c>
      <c r="B16" s="9" t="s">
        <v>226</v>
      </c>
      <c r="C16" s="9" t="s">
        <v>226</v>
      </c>
      <c r="D16" s="9" t="s">
        <v>226</v>
      </c>
      <c r="E16" s="9" t="s">
        <v>226</v>
      </c>
      <c r="F16" s="9" t="s">
        <v>226</v>
      </c>
      <c r="H16" s="65" t="s">
        <v>229</v>
      </c>
      <c r="I16" s="9" t="s">
        <v>226</v>
      </c>
      <c r="J16" s="9" t="s">
        <v>226</v>
      </c>
      <c r="K16" s="9" t="s">
        <v>226</v>
      </c>
      <c r="L16" s="9" t="s">
        <v>226</v>
      </c>
      <c r="M16" s="9" t="s">
        <v>226</v>
      </c>
      <c r="N16" s="9" t="s">
        <v>226</v>
      </c>
    </row>
    <row r="17" spans="1:14" x14ac:dyDescent="0.25">
      <c r="B17" t="str">
        <f>IFERROR(ROUND(AVERAGE(B18:F18),2),"NÃO SE APLICA")</f>
        <v>NÃO SE APLICA</v>
      </c>
      <c r="H17" s="65" t="s">
        <v>158</v>
      </c>
      <c r="I17" s="9" t="s">
        <v>226</v>
      </c>
      <c r="J17" s="9" t="s">
        <v>226</v>
      </c>
      <c r="K17" s="9" t="s">
        <v>226</v>
      </c>
      <c r="L17" s="9" t="s">
        <v>226</v>
      </c>
      <c r="M17" s="9" t="s">
        <v>226</v>
      </c>
      <c r="N17" s="9" t="s">
        <v>226</v>
      </c>
    </row>
    <row r="18" spans="1:14" x14ac:dyDescent="0.25">
      <c r="A18" s="27" t="s">
        <v>79</v>
      </c>
      <c r="B18" s="12" t="str">
        <f t="shared" ref="B18:F18" si="4">IF(AND(SUM(B19:B24)=0,COUNTIF(B19:B24,"N")=6),"NÃO SE APLICA",(1-SUM(B19:B24)/(COUNTA(B19:B24)-COUNTIF(B19:B24,"N")))*100)</f>
        <v>NÃO SE APLICA</v>
      </c>
      <c r="C18" s="27" t="str">
        <f t="shared" si="4"/>
        <v>NÃO SE APLICA</v>
      </c>
      <c r="D18" s="27" t="str">
        <f t="shared" si="4"/>
        <v>NÃO SE APLICA</v>
      </c>
      <c r="E18" s="27" t="str">
        <f t="shared" si="4"/>
        <v>NÃO SE APLICA</v>
      </c>
      <c r="F18" s="27" t="str">
        <f t="shared" si="4"/>
        <v>NÃO SE APLICA</v>
      </c>
      <c r="H18" s="65" t="s">
        <v>168</v>
      </c>
      <c r="I18" s="9" t="s">
        <v>226</v>
      </c>
      <c r="J18" s="9" t="s">
        <v>226</v>
      </c>
      <c r="K18" s="9" t="s">
        <v>226</v>
      </c>
      <c r="L18" s="9" t="s">
        <v>226</v>
      </c>
      <c r="M18" s="9" t="s">
        <v>226</v>
      </c>
      <c r="N18" s="9" t="s">
        <v>226</v>
      </c>
    </row>
    <row r="19" spans="1:14" x14ac:dyDescent="0.25">
      <c r="A19" s="65" t="s">
        <v>82</v>
      </c>
      <c r="B19" s="9" t="s">
        <v>226</v>
      </c>
      <c r="C19" s="9" t="s">
        <v>226</v>
      </c>
      <c r="D19" s="9" t="s">
        <v>226</v>
      </c>
      <c r="E19" s="9" t="s">
        <v>226</v>
      </c>
      <c r="F19" s="9" t="s">
        <v>226</v>
      </c>
      <c r="H19" s="65" t="s">
        <v>263</v>
      </c>
      <c r="I19" s="9" t="s">
        <v>226</v>
      </c>
      <c r="J19" s="9" t="s">
        <v>226</v>
      </c>
      <c r="K19" s="9" t="s">
        <v>226</v>
      </c>
      <c r="L19" s="9" t="s">
        <v>226</v>
      </c>
      <c r="M19" s="9" t="s">
        <v>226</v>
      </c>
      <c r="N19" s="9" t="s">
        <v>226</v>
      </c>
    </row>
    <row r="20" spans="1:14" x14ac:dyDescent="0.25">
      <c r="A20" s="65" t="s">
        <v>80</v>
      </c>
      <c r="B20" s="9" t="s">
        <v>226</v>
      </c>
      <c r="C20" s="9" t="s">
        <v>226</v>
      </c>
      <c r="D20" s="9" t="s">
        <v>226</v>
      </c>
      <c r="E20" s="9" t="s">
        <v>226</v>
      </c>
      <c r="F20" s="9" t="s">
        <v>226</v>
      </c>
      <c r="I20" t="str">
        <f>IFERROR(ROUND(AVERAGE(I21:M21),2),"NÃO SE APLICA")</f>
        <v>NÃO SE APLICA</v>
      </c>
    </row>
    <row r="21" spans="1:14" x14ac:dyDescent="0.25">
      <c r="A21" s="65" t="s">
        <v>81</v>
      </c>
      <c r="B21" s="9" t="s">
        <v>226</v>
      </c>
      <c r="C21" s="9" t="s">
        <v>226</v>
      </c>
      <c r="D21" s="9" t="s">
        <v>226</v>
      </c>
      <c r="E21" s="9" t="s">
        <v>226</v>
      </c>
      <c r="F21" s="9" t="s">
        <v>226</v>
      </c>
      <c r="H21" s="27" t="s">
        <v>169</v>
      </c>
      <c r="I21" s="12" t="str">
        <f>IF(AND(SUM(I22:I33)=0,COUNTIF(I22:I33,"N")=12),"NÃO SE APLICA",(1-SUM(I22:I33)/(COUNTA(I22:I33)-COUNTIF(I22:I33,"N")))*100)</f>
        <v>NÃO SE APLICA</v>
      </c>
      <c r="J21" s="27" t="str">
        <f t="shared" ref="J21:M21" si="5">IF(AND(SUM(J22:J33)=0,COUNTIF(J22:J33,"N")=12),"NÃO SE APLICA",(1-SUM(J22:J33)/(COUNTA(J22:J33)-COUNTIF(J22:J33,"N")))*100)</f>
        <v>NÃO SE APLICA</v>
      </c>
      <c r="K21" s="27" t="str">
        <f t="shared" si="5"/>
        <v>NÃO SE APLICA</v>
      </c>
      <c r="L21" s="27" t="str">
        <f t="shared" si="5"/>
        <v>NÃO SE APLICA</v>
      </c>
      <c r="M21" s="27" t="str">
        <f t="shared" si="5"/>
        <v>NÃO SE APLICA</v>
      </c>
    </row>
    <row r="22" spans="1:14" x14ac:dyDescent="0.25">
      <c r="A22" s="65" t="s">
        <v>117</v>
      </c>
      <c r="B22" s="9" t="s">
        <v>226</v>
      </c>
      <c r="C22" s="9" t="s">
        <v>226</v>
      </c>
      <c r="D22" s="9" t="s">
        <v>226</v>
      </c>
      <c r="E22" s="9" t="s">
        <v>226</v>
      </c>
      <c r="F22" s="9" t="s">
        <v>226</v>
      </c>
      <c r="H22" s="65" t="s">
        <v>170</v>
      </c>
      <c r="I22" s="9" t="s">
        <v>226</v>
      </c>
      <c r="J22" s="9" t="s">
        <v>226</v>
      </c>
      <c r="K22" s="9" t="s">
        <v>226</v>
      </c>
      <c r="L22" s="9" t="s">
        <v>226</v>
      </c>
      <c r="M22" s="9" t="s">
        <v>226</v>
      </c>
    </row>
    <row r="23" spans="1:14" x14ac:dyDescent="0.25">
      <c r="A23" s="65" t="s">
        <v>158</v>
      </c>
      <c r="B23" s="9" t="s">
        <v>226</v>
      </c>
      <c r="C23" s="9" t="s">
        <v>226</v>
      </c>
      <c r="D23" s="9" t="s">
        <v>226</v>
      </c>
      <c r="E23" s="9" t="s">
        <v>226</v>
      </c>
      <c r="F23" s="9" t="s">
        <v>226</v>
      </c>
      <c r="H23" s="65" t="s">
        <v>171</v>
      </c>
      <c r="I23" s="9" t="s">
        <v>226</v>
      </c>
      <c r="J23" s="9" t="s">
        <v>226</v>
      </c>
      <c r="K23" s="9" t="s">
        <v>226</v>
      </c>
      <c r="L23" s="9" t="s">
        <v>226</v>
      </c>
      <c r="M23" s="9" t="s">
        <v>226</v>
      </c>
    </row>
    <row r="24" spans="1:14" x14ac:dyDescent="0.25">
      <c r="A24" s="65" t="s">
        <v>159</v>
      </c>
      <c r="B24" s="9" t="s">
        <v>226</v>
      </c>
      <c r="C24" s="9" t="s">
        <v>226</v>
      </c>
      <c r="D24" s="9" t="s">
        <v>226</v>
      </c>
      <c r="E24" s="9" t="s">
        <v>226</v>
      </c>
      <c r="F24" s="9" t="s">
        <v>226</v>
      </c>
      <c r="H24" s="65" t="s">
        <v>172</v>
      </c>
      <c r="I24" s="9" t="s">
        <v>226</v>
      </c>
      <c r="J24" s="9" t="s">
        <v>226</v>
      </c>
      <c r="K24" s="9" t="s">
        <v>226</v>
      </c>
      <c r="L24" s="9" t="s">
        <v>226</v>
      </c>
      <c r="M24" s="9" t="s">
        <v>226</v>
      </c>
    </row>
    <row r="25" spans="1:14" x14ac:dyDescent="0.25">
      <c r="A25" s="3"/>
      <c r="H25" s="65" t="s">
        <v>173</v>
      </c>
      <c r="I25" s="9" t="s">
        <v>226</v>
      </c>
      <c r="J25" s="9" t="s">
        <v>226</v>
      </c>
      <c r="K25" s="9" t="s">
        <v>226</v>
      </c>
      <c r="L25" s="9" t="s">
        <v>226</v>
      </c>
      <c r="M25" s="9" t="s">
        <v>226</v>
      </c>
    </row>
    <row r="26" spans="1:14" ht="15.75" thickBot="1" x14ac:dyDescent="0.3">
      <c r="H26" s="65" t="s">
        <v>174</v>
      </c>
      <c r="I26" s="9" t="s">
        <v>226</v>
      </c>
      <c r="J26" s="9" t="s">
        <v>226</v>
      </c>
      <c r="K26" s="9" t="s">
        <v>226</v>
      </c>
      <c r="L26" s="9" t="s">
        <v>226</v>
      </c>
      <c r="M26" s="9" t="s">
        <v>226</v>
      </c>
    </row>
    <row r="27" spans="1:14" ht="15.75" thickBot="1" x14ac:dyDescent="0.3">
      <c r="A27" s="8" t="s">
        <v>243</v>
      </c>
      <c r="B27" s="10" t="e">
        <f>ROUND(AVERAGE(I20,I43,I4,I35,B17,B12,B4),2)</f>
        <v>#DIV/0!</v>
      </c>
      <c r="C27" s="22"/>
      <c r="D27" s="22"/>
      <c r="E27" s="22"/>
      <c r="F27" s="22"/>
      <c r="H27" s="65" t="s">
        <v>175</v>
      </c>
      <c r="I27" s="9" t="s">
        <v>226</v>
      </c>
      <c r="J27" s="9" t="s">
        <v>226</v>
      </c>
      <c r="K27" s="9" t="s">
        <v>226</v>
      </c>
      <c r="L27" s="9" t="s">
        <v>226</v>
      </c>
      <c r="M27" s="9" t="s">
        <v>226</v>
      </c>
    </row>
    <row r="28" spans="1:14" x14ac:dyDescent="0.25">
      <c r="B28" s="4"/>
      <c r="C28" s="4"/>
      <c r="D28" s="4"/>
      <c r="E28" s="4"/>
      <c r="F28" s="4"/>
      <c r="H28" s="65" t="s">
        <v>176</v>
      </c>
      <c r="I28" s="9" t="s">
        <v>226</v>
      </c>
      <c r="J28" s="9" t="s">
        <v>226</v>
      </c>
      <c r="K28" s="9" t="s">
        <v>226</v>
      </c>
      <c r="L28" s="9" t="s">
        <v>226</v>
      </c>
      <c r="M28" s="9" t="s">
        <v>226</v>
      </c>
    </row>
    <row r="29" spans="1:14" x14ac:dyDescent="0.25">
      <c r="A29" s="1" t="s">
        <v>232</v>
      </c>
      <c r="B29" s="58" t="s">
        <v>226</v>
      </c>
      <c r="C29" s="58"/>
      <c r="D29" s="58"/>
      <c r="E29" s="58"/>
      <c r="F29" s="58"/>
      <c r="H29" s="65" t="s">
        <v>177</v>
      </c>
      <c r="I29" s="9" t="s">
        <v>226</v>
      </c>
      <c r="J29" s="9" t="s">
        <v>226</v>
      </c>
      <c r="K29" s="9" t="s">
        <v>226</v>
      </c>
      <c r="L29" s="9" t="s">
        <v>226</v>
      </c>
      <c r="M29" s="9" t="s">
        <v>226</v>
      </c>
    </row>
    <row r="30" spans="1:14" x14ac:dyDescent="0.25">
      <c r="A30" s="1" t="s">
        <v>233</v>
      </c>
      <c r="B30" s="37">
        <v>1</v>
      </c>
      <c r="C30" s="37"/>
      <c r="D30" s="37"/>
      <c r="E30" s="37"/>
      <c r="F30" s="37"/>
      <c r="H30" s="65" t="s">
        <v>117</v>
      </c>
      <c r="I30" s="9" t="s">
        <v>226</v>
      </c>
      <c r="J30" s="9" t="s">
        <v>226</v>
      </c>
      <c r="K30" s="9" t="s">
        <v>226</v>
      </c>
      <c r="L30" s="9" t="s">
        <v>226</v>
      </c>
      <c r="M30" s="9" t="s">
        <v>226</v>
      </c>
    </row>
    <row r="31" spans="1:14" x14ac:dyDescent="0.25">
      <c r="A31" s="7" t="s">
        <v>234</v>
      </c>
      <c r="B31" s="38">
        <v>0</v>
      </c>
      <c r="C31" s="38"/>
      <c r="D31" s="38"/>
      <c r="E31" s="38"/>
      <c r="F31" s="38"/>
      <c r="H31" s="65" t="s">
        <v>178</v>
      </c>
      <c r="I31" s="9" t="s">
        <v>226</v>
      </c>
      <c r="J31" s="9" t="s">
        <v>226</v>
      </c>
      <c r="K31" s="9" t="s">
        <v>226</v>
      </c>
      <c r="L31" s="9" t="s">
        <v>226</v>
      </c>
      <c r="M31" s="9" t="s">
        <v>226</v>
      </c>
    </row>
    <row r="32" spans="1:14" x14ac:dyDescent="0.25">
      <c r="A32" s="1" t="s">
        <v>235</v>
      </c>
      <c r="B32" s="54">
        <v>0.5</v>
      </c>
      <c r="C32" s="54"/>
      <c r="D32" s="54"/>
      <c r="E32" s="54"/>
      <c r="F32" s="54"/>
      <c r="H32" s="65" t="s">
        <v>179</v>
      </c>
      <c r="I32" s="9" t="s">
        <v>226</v>
      </c>
      <c r="J32" s="9" t="s">
        <v>226</v>
      </c>
      <c r="K32" s="9" t="s">
        <v>226</v>
      </c>
      <c r="L32" s="9" t="s">
        <v>226</v>
      </c>
      <c r="M32" s="9" t="s">
        <v>226</v>
      </c>
    </row>
    <row r="33" spans="7:13" x14ac:dyDescent="0.25">
      <c r="H33" s="65" t="s">
        <v>180</v>
      </c>
      <c r="I33" s="9" t="s">
        <v>226</v>
      </c>
      <c r="J33" s="9" t="s">
        <v>226</v>
      </c>
      <c r="K33" s="9" t="s">
        <v>226</v>
      </c>
      <c r="L33" s="9" t="s">
        <v>226</v>
      </c>
      <c r="M33" s="9" t="s">
        <v>226</v>
      </c>
    </row>
    <row r="35" spans="7:13" x14ac:dyDescent="0.25">
      <c r="H35" s="27" t="s">
        <v>181</v>
      </c>
      <c r="I35" s="12" t="str">
        <f>IF(AND(SUM(I36:I42)=0,COUNTIF(I36:I42,"N")=7),"NÃO SE APLICA",(1-SUM(I36:I42)/(COUNTA(I36:I42)-COUNTIF(I36:I42,"N")))*100)</f>
        <v>NÃO SE APLICA</v>
      </c>
    </row>
    <row r="36" spans="7:13" x14ac:dyDescent="0.25">
      <c r="G36"/>
      <c r="H36" s="65" t="s">
        <v>182</v>
      </c>
      <c r="I36" s="9" t="s">
        <v>226</v>
      </c>
    </row>
    <row r="37" spans="7:13" x14ac:dyDescent="0.25">
      <c r="G37"/>
      <c r="H37" s="65" t="s">
        <v>183</v>
      </c>
      <c r="I37" s="9" t="s">
        <v>226</v>
      </c>
    </row>
    <row r="38" spans="7:13" x14ac:dyDescent="0.25">
      <c r="G38"/>
      <c r="H38" s="65" t="s">
        <v>186</v>
      </c>
      <c r="I38" s="9" t="s">
        <v>226</v>
      </c>
    </row>
    <row r="39" spans="7:13" x14ac:dyDescent="0.25">
      <c r="G39"/>
      <c r="H39" s="65" t="s">
        <v>193</v>
      </c>
      <c r="I39" s="9" t="s">
        <v>226</v>
      </c>
    </row>
    <row r="40" spans="7:13" x14ac:dyDescent="0.25">
      <c r="H40" s="65" t="s">
        <v>184</v>
      </c>
      <c r="I40" s="9" t="s">
        <v>226</v>
      </c>
    </row>
    <row r="41" spans="7:13" x14ac:dyDescent="0.25">
      <c r="H41" s="65" t="s">
        <v>185</v>
      </c>
      <c r="I41" s="9" t="s">
        <v>226</v>
      </c>
    </row>
    <row r="42" spans="7:13" x14ac:dyDescent="0.25">
      <c r="H42" s="65" t="s">
        <v>187</v>
      </c>
      <c r="I42" s="9" t="s">
        <v>226</v>
      </c>
    </row>
    <row r="43" spans="7:13" x14ac:dyDescent="0.25">
      <c r="I43" t="str">
        <f>IFERROR(AVERAGE(I44:J44),"NÃO SE APLICA")</f>
        <v>NÃO SE APLICA</v>
      </c>
    </row>
    <row r="44" spans="7:13" x14ac:dyDescent="0.25">
      <c r="H44" s="27" t="s">
        <v>188</v>
      </c>
      <c r="I44" s="12" t="str">
        <f>IF(AND(SUM(I45:I50)=0,COUNTIF(I45:I50,"N")=6),"NÃO SE APLICA",(1-SUM(I45:I50)/(COUNTA(I45:I50)-COUNTIF(I45:I50,"N")))*100)</f>
        <v>NÃO SE APLICA</v>
      </c>
      <c r="J44" s="27" t="str">
        <f>IF(AND(SUM(J45:J50)=0,COUNTIF(J45:J50,"N")=6),"NÃO SE APLICA",(1-SUM(J45:J50)/(COUNTA(J45:J50)-COUNTIF(J45:J50,"N")))*100)</f>
        <v>NÃO SE APLICA</v>
      </c>
    </row>
    <row r="45" spans="7:13" x14ac:dyDescent="0.25">
      <c r="H45" s="65" t="s">
        <v>189</v>
      </c>
      <c r="I45" s="9" t="s">
        <v>226</v>
      </c>
      <c r="J45" s="9" t="s">
        <v>226</v>
      </c>
    </row>
    <row r="46" spans="7:13" x14ac:dyDescent="0.25">
      <c r="H46" s="65" t="s">
        <v>112</v>
      </c>
      <c r="I46" s="9" t="s">
        <v>226</v>
      </c>
      <c r="J46" s="9" t="s">
        <v>226</v>
      </c>
    </row>
    <row r="47" spans="7:13" x14ac:dyDescent="0.25">
      <c r="H47" s="65" t="s">
        <v>190</v>
      </c>
      <c r="I47" s="9" t="s">
        <v>226</v>
      </c>
      <c r="J47" s="9" t="s">
        <v>226</v>
      </c>
    </row>
    <row r="48" spans="7:13" x14ac:dyDescent="0.25">
      <c r="H48" s="65" t="s">
        <v>191</v>
      </c>
      <c r="I48" s="9" t="s">
        <v>226</v>
      </c>
      <c r="J48" s="9" t="s">
        <v>226</v>
      </c>
    </row>
    <row r="49" spans="8:10" x14ac:dyDescent="0.25">
      <c r="H49" s="65" t="s">
        <v>192</v>
      </c>
      <c r="I49" s="9" t="s">
        <v>226</v>
      </c>
      <c r="J49" s="9" t="s">
        <v>226</v>
      </c>
    </row>
    <row r="50" spans="8:10" x14ac:dyDescent="0.25">
      <c r="H50" s="65" t="s">
        <v>194</v>
      </c>
      <c r="I50" s="9" t="s">
        <v>226</v>
      </c>
      <c r="J50" s="9" t="s">
        <v>226</v>
      </c>
    </row>
  </sheetData>
  <mergeCells count="1">
    <mergeCell ref="A2:L2"/>
  </mergeCells>
  <conditionalFormatting sqref="B6:F10">
    <cfRule type="expression" dxfId="127" priority="57">
      <formula>B6=0.5</formula>
    </cfRule>
    <cfRule type="expression" dxfId="126" priority="58">
      <formula>B6=0</formula>
    </cfRule>
    <cfRule type="expression" dxfId="125" priority="59">
      <formula>B6=1</formula>
    </cfRule>
    <cfRule type="expression" dxfId="124" priority="60">
      <formula>B6="N"</formula>
    </cfRule>
  </conditionalFormatting>
  <conditionalFormatting sqref="B14:B16">
    <cfRule type="expression" dxfId="123" priority="53">
      <formula>B14=0.5</formula>
    </cfRule>
    <cfRule type="expression" dxfId="122" priority="54">
      <formula>B14=0</formula>
    </cfRule>
    <cfRule type="expression" dxfId="121" priority="55">
      <formula>B14=1</formula>
    </cfRule>
    <cfRule type="expression" dxfId="120" priority="56">
      <formula>B14="N"</formula>
    </cfRule>
  </conditionalFormatting>
  <conditionalFormatting sqref="B19:B24">
    <cfRule type="expression" dxfId="119" priority="49">
      <formula>B19=0.5</formula>
    </cfRule>
    <cfRule type="expression" dxfId="118" priority="50">
      <formula>B19=0</formula>
    </cfRule>
    <cfRule type="expression" dxfId="117" priority="51">
      <formula>B19=1</formula>
    </cfRule>
    <cfRule type="expression" dxfId="116" priority="52">
      <formula>B19="N"</formula>
    </cfRule>
  </conditionalFormatting>
  <conditionalFormatting sqref="I6:M19">
    <cfRule type="expression" dxfId="115" priority="45">
      <formula>I6=0.5</formula>
    </cfRule>
    <cfRule type="expression" dxfId="114" priority="46">
      <formula>I6=0</formula>
    </cfRule>
    <cfRule type="expression" dxfId="113" priority="47">
      <formula>I6=1</formula>
    </cfRule>
    <cfRule type="expression" dxfId="112" priority="48">
      <formula>I6="N"</formula>
    </cfRule>
  </conditionalFormatting>
  <conditionalFormatting sqref="I22:I33">
    <cfRule type="expression" dxfId="111" priority="41">
      <formula>I22=0.5</formula>
    </cfRule>
    <cfRule type="expression" dxfId="110" priority="42">
      <formula>I22=0</formula>
    </cfRule>
    <cfRule type="expression" dxfId="109" priority="43">
      <formula>I22=1</formula>
    </cfRule>
    <cfRule type="expression" dxfId="108" priority="44">
      <formula>I22="N"</formula>
    </cfRule>
  </conditionalFormatting>
  <conditionalFormatting sqref="I36:I42">
    <cfRule type="expression" dxfId="107" priority="37">
      <formula>I36=0.5</formula>
    </cfRule>
    <cfRule type="expression" dxfId="106" priority="38">
      <formula>I36=0</formula>
    </cfRule>
    <cfRule type="expression" dxfId="105" priority="39">
      <formula>I36=1</formula>
    </cfRule>
    <cfRule type="expression" dxfId="104" priority="40">
      <formula>I36="N"</formula>
    </cfRule>
  </conditionalFormatting>
  <conditionalFormatting sqref="I45:I50">
    <cfRule type="expression" dxfId="103" priority="33">
      <formula>I45=0.5</formula>
    </cfRule>
    <cfRule type="expression" dxfId="102" priority="34">
      <formula>I45=0</formula>
    </cfRule>
    <cfRule type="expression" dxfId="101" priority="35">
      <formula>I45=1</formula>
    </cfRule>
    <cfRule type="expression" dxfId="100" priority="36">
      <formula>I45="N"</formula>
    </cfRule>
  </conditionalFormatting>
  <conditionalFormatting sqref="J6:M19">
    <cfRule type="expression" dxfId="99" priority="29">
      <formula>J6=0.5</formula>
    </cfRule>
    <cfRule type="expression" dxfId="98" priority="30">
      <formula>J6=0</formula>
    </cfRule>
    <cfRule type="expression" dxfId="97" priority="31">
      <formula>J6=1</formula>
    </cfRule>
    <cfRule type="expression" dxfId="96" priority="32">
      <formula>J6="N"</formula>
    </cfRule>
  </conditionalFormatting>
  <conditionalFormatting sqref="J22:M33">
    <cfRule type="expression" dxfId="95" priority="25">
      <formula>J22=0.5</formula>
    </cfRule>
    <cfRule type="expression" dxfId="94" priority="26">
      <formula>J22=0</formula>
    </cfRule>
    <cfRule type="expression" dxfId="93" priority="27">
      <formula>J22=1</formula>
    </cfRule>
    <cfRule type="expression" dxfId="92" priority="28">
      <formula>J22="N"</formula>
    </cfRule>
  </conditionalFormatting>
  <conditionalFormatting sqref="C14:F16">
    <cfRule type="expression" dxfId="91" priority="17">
      <formula>C14=0.5</formula>
    </cfRule>
    <cfRule type="expression" dxfId="90" priority="18">
      <formula>C14=0</formula>
    </cfRule>
    <cfRule type="expression" dxfId="89" priority="19">
      <formula>C14=1</formula>
    </cfRule>
    <cfRule type="expression" dxfId="88" priority="20">
      <formula>C14="N"</formula>
    </cfRule>
  </conditionalFormatting>
  <conditionalFormatting sqref="C19:F24">
    <cfRule type="expression" dxfId="87" priority="13">
      <formula>C19=0.5</formula>
    </cfRule>
    <cfRule type="expression" dxfId="86" priority="14">
      <formula>C19=0</formula>
    </cfRule>
    <cfRule type="expression" dxfId="85" priority="15">
      <formula>C19=1</formula>
    </cfRule>
    <cfRule type="expression" dxfId="84" priority="16">
      <formula>C19="N"</formula>
    </cfRule>
  </conditionalFormatting>
  <conditionalFormatting sqref="N6:N19">
    <cfRule type="expression" dxfId="83" priority="9">
      <formula>N6=0.5</formula>
    </cfRule>
    <cfRule type="expression" dxfId="82" priority="10">
      <formula>N6=0</formula>
    </cfRule>
    <cfRule type="expression" dxfId="81" priority="11">
      <formula>N6=1</formula>
    </cfRule>
    <cfRule type="expression" dxfId="80" priority="12">
      <formula>N6="N"</formula>
    </cfRule>
  </conditionalFormatting>
  <conditionalFormatting sqref="N6:N19">
    <cfRule type="expression" dxfId="79" priority="5">
      <formula>N6=0.5</formula>
    </cfRule>
    <cfRule type="expression" dxfId="78" priority="6">
      <formula>N6=0</formula>
    </cfRule>
    <cfRule type="expression" dxfId="77" priority="7">
      <formula>N6=1</formula>
    </cfRule>
    <cfRule type="expression" dxfId="76" priority="8">
      <formula>N6="N"</formula>
    </cfRule>
  </conditionalFormatting>
  <conditionalFormatting sqref="J45:J50">
    <cfRule type="expression" dxfId="75" priority="1">
      <formula>J45=0.5</formula>
    </cfRule>
    <cfRule type="expression" dxfId="74" priority="2">
      <formula>J45=0</formula>
    </cfRule>
    <cfRule type="expression" dxfId="73" priority="3">
      <formula>J45=1</formula>
    </cfRule>
    <cfRule type="expression" dxfId="72" priority="4">
      <formula>J45="N"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L53"/>
  <sheetViews>
    <sheetView topLeftCell="A19" workbookViewId="0">
      <selection activeCell="B47" sqref="B47"/>
    </sheetView>
  </sheetViews>
  <sheetFormatPr defaultRowHeight="15" x14ac:dyDescent="0.25"/>
  <cols>
    <col min="1" max="1" width="39.42578125" bestFit="1" customWidth="1"/>
    <col min="2" max="2" width="20.5703125" customWidth="1"/>
    <col min="3" max="7" width="14.42578125" bestFit="1" customWidth="1"/>
    <col min="8" max="8" width="14.28515625" customWidth="1"/>
    <col min="9" max="9" width="18" style="4" bestFit="1" customWidth="1"/>
    <col min="10" max="10" width="17.7109375" style="4" bestFit="1" customWidth="1"/>
    <col min="11" max="12" width="14.42578125" bestFit="1" customWidth="1"/>
  </cols>
  <sheetData>
    <row r="2" spans="1:12" x14ac:dyDescent="0.25">
      <c r="A2" s="99" t="s">
        <v>195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2" x14ac:dyDescent="0.25">
      <c r="I4" s="21"/>
    </row>
    <row r="5" spans="1:12" x14ac:dyDescent="0.25">
      <c r="A5" s="27" t="s">
        <v>196</v>
      </c>
      <c r="B5" s="25" t="str">
        <f t="shared" ref="B5" si="0">IF(AND(SUM(B6:B13)=0,COUNTIF(B6:B13,"N")=8),"NÃO SE APLICA",(1-SUM(B6:B13)/(COUNTA(B6:B13)-COUNTIF(B6:B13,"N")))*100)</f>
        <v>NÃO SE APLICA</v>
      </c>
      <c r="C5" s="4"/>
      <c r="D5" s="4"/>
      <c r="I5"/>
      <c r="J5"/>
    </row>
    <row r="6" spans="1:12" x14ac:dyDescent="0.25">
      <c r="A6" s="65" t="s">
        <v>197</v>
      </c>
      <c r="B6" s="9" t="s">
        <v>226</v>
      </c>
      <c r="C6" s="4"/>
      <c r="D6" s="4"/>
      <c r="I6"/>
      <c r="J6"/>
    </row>
    <row r="7" spans="1:12" x14ac:dyDescent="0.25">
      <c r="A7" s="65" t="s">
        <v>198</v>
      </c>
      <c r="B7" s="9" t="s">
        <v>226</v>
      </c>
      <c r="C7" s="4"/>
      <c r="D7" s="4"/>
      <c r="I7"/>
      <c r="J7"/>
    </row>
    <row r="8" spans="1:12" x14ac:dyDescent="0.25">
      <c r="A8" s="65" t="s">
        <v>199</v>
      </c>
      <c r="B8" s="9" t="s">
        <v>226</v>
      </c>
      <c r="C8" s="4"/>
      <c r="D8" s="4"/>
      <c r="I8"/>
      <c r="J8"/>
    </row>
    <row r="9" spans="1:12" x14ac:dyDescent="0.25">
      <c r="A9" s="65" t="s">
        <v>200</v>
      </c>
      <c r="B9" s="9" t="s">
        <v>226</v>
      </c>
      <c r="C9" s="4"/>
      <c r="D9" s="4"/>
      <c r="I9"/>
      <c r="J9"/>
    </row>
    <row r="10" spans="1:12" x14ac:dyDescent="0.25">
      <c r="A10" s="65" t="s">
        <v>201</v>
      </c>
      <c r="B10" s="9" t="s">
        <v>226</v>
      </c>
      <c r="C10" s="4"/>
      <c r="D10" s="4"/>
      <c r="I10"/>
      <c r="J10"/>
    </row>
    <row r="11" spans="1:12" x14ac:dyDescent="0.25">
      <c r="A11" s="65" t="s">
        <v>202</v>
      </c>
      <c r="B11" s="9" t="s">
        <v>226</v>
      </c>
      <c r="C11" s="4"/>
      <c r="D11" s="4"/>
      <c r="I11"/>
      <c r="J11"/>
    </row>
    <row r="12" spans="1:12" x14ac:dyDescent="0.25">
      <c r="A12" s="65" t="s">
        <v>203</v>
      </c>
      <c r="B12" s="9" t="s">
        <v>226</v>
      </c>
      <c r="C12" s="4"/>
      <c r="D12" s="4"/>
      <c r="I12"/>
      <c r="J12"/>
    </row>
    <row r="13" spans="1:12" x14ac:dyDescent="0.25">
      <c r="A13" s="65" t="s">
        <v>204</v>
      </c>
      <c r="B13" s="9" t="s">
        <v>226</v>
      </c>
      <c r="C13" s="4"/>
      <c r="D13" s="4"/>
      <c r="I13"/>
      <c r="J13"/>
    </row>
    <row r="14" spans="1:12" x14ac:dyDescent="0.25">
      <c r="C14" s="4"/>
      <c r="D14" s="4"/>
      <c r="I14"/>
      <c r="J14"/>
    </row>
    <row r="15" spans="1:12" x14ac:dyDescent="0.25">
      <c r="B15" t="str">
        <f>IFERROR(AVERAGE(B16:L16),"NÃO SE APLICA")</f>
        <v>NÃO SE APLICA</v>
      </c>
    </row>
    <row r="16" spans="1:12" x14ac:dyDescent="0.25">
      <c r="A16" s="27" t="s">
        <v>205</v>
      </c>
      <c r="B16" s="12" t="str">
        <f>IF(AND(SUM(B17)=0,COUNTIF(B17,"N")=1),"NÃO SE APLICA",(1-SUM(B17)/(COUNTA(B17)-COUNTIF(B17,"N")))*100)</f>
        <v>NÃO SE APLICA</v>
      </c>
      <c r="C16" s="12" t="str">
        <f t="shared" ref="C16:L16" si="1">IF(AND(SUM(C17)=0,COUNTIF(C17,"N")=1),"NÃO SE APLICA",(1-SUM(C17)/(COUNTA(C17)-COUNTIF(C17,"N")))*100)</f>
        <v>NÃO SE APLICA</v>
      </c>
      <c r="D16" s="12" t="str">
        <f t="shared" si="1"/>
        <v>NÃO SE APLICA</v>
      </c>
      <c r="E16" s="12" t="str">
        <f t="shared" si="1"/>
        <v>NÃO SE APLICA</v>
      </c>
      <c r="F16" s="12" t="str">
        <f t="shared" si="1"/>
        <v>NÃO SE APLICA</v>
      </c>
      <c r="G16" s="12" t="str">
        <f t="shared" si="1"/>
        <v>NÃO SE APLICA</v>
      </c>
      <c r="H16" s="12" t="str">
        <f t="shared" si="1"/>
        <v>NÃO SE APLICA</v>
      </c>
      <c r="I16" s="27" t="str">
        <f t="shared" si="1"/>
        <v>NÃO SE APLICA</v>
      </c>
      <c r="J16" s="27" t="str">
        <f t="shared" si="1"/>
        <v>NÃO SE APLICA</v>
      </c>
      <c r="K16" s="27" t="str">
        <f t="shared" si="1"/>
        <v>NÃO SE APLICA</v>
      </c>
      <c r="L16" s="27" t="str">
        <f t="shared" si="1"/>
        <v>NÃO SE APLICA</v>
      </c>
    </row>
    <row r="17" spans="1:12" x14ac:dyDescent="0.25">
      <c r="A17" s="65" t="s">
        <v>206</v>
      </c>
      <c r="B17" s="9" t="s">
        <v>226</v>
      </c>
      <c r="C17" s="9" t="s">
        <v>226</v>
      </c>
      <c r="D17" s="9" t="s">
        <v>226</v>
      </c>
      <c r="E17" s="9" t="s">
        <v>226</v>
      </c>
      <c r="F17" s="9" t="s">
        <v>226</v>
      </c>
      <c r="G17" s="9" t="s">
        <v>226</v>
      </c>
      <c r="H17" s="9" t="s">
        <v>226</v>
      </c>
      <c r="I17" s="9" t="s">
        <v>226</v>
      </c>
      <c r="J17" s="9" t="s">
        <v>226</v>
      </c>
      <c r="K17" s="9" t="s">
        <v>226</v>
      </c>
      <c r="L17" s="9" t="s">
        <v>226</v>
      </c>
    </row>
    <row r="18" spans="1:12" x14ac:dyDescent="0.25">
      <c r="B18" t="str">
        <f>IFERROR(AVERAGE(B19:H19),"NÃO SE APLICA")</f>
        <v>NÃO SE APLICA</v>
      </c>
    </row>
    <row r="19" spans="1:12" x14ac:dyDescent="0.25">
      <c r="A19" s="27" t="s">
        <v>279</v>
      </c>
      <c r="B19" s="12" t="str">
        <f>IF(AND(SUM(B20:B21)=0,COUNTIF(B20:B21,"N")=2),"NÃO SE APLICA",(1-SUM(B20:B21)/(COUNTA(B20:B21)-COUNTIF(B20:B21,"N")))*100)</f>
        <v>NÃO SE APLICA</v>
      </c>
      <c r="C19" s="12" t="str">
        <f t="shared" ref="C19:D19" si="2">IF(AND(SUM(C20:C21)=0,COUNTIF(C20:C21,"N")=2),"NÃO SE APLICA",(1-SUM(C20:C21)/(COUNTA(C20:C21)-COUNTIF(C20:C21,"N")))*100)</f>
        <v>NÃO SE APLICA</v>
      </c>
      <c r="D19" s="12" t="str">
        <f t="shared" si="2"/>
        <v>NÃO SE APLICA</v>
      </c>
      <c r="E19" s="27" t="str">
        <f t="shared" ref="E19:H19" si="3">IF(AND(SUM(E20:E21)=0,COUNTIF(E20:E21,"N")=2),"NÃO SE APLICA",(1-SUM(E20:E21)/(COUNTA(E20:E21)-COUNTIF(E20:E21,"N")))*100)</f>
        <v>NÃO SE APLICA</v>
      </c>
      <c r="F19" s="27" t="str">
        <f t="shared" si="3"/>
        <v>NÃO SE APLICA</v>
      </c>
      <c r="G19" s="27" t="str">
        <f t="shared" si="3"/>
        <v>NÃO SE APLICA</v>
      </c>
      <c r="H19" s="27" t="str">
        <f t="shared" si="3"/>
        <v>NÃO SE APLICA</v>
      </c>
      <c r="I19"/>
      <c r="J19"/>
    </row>
    <row r="20" spans="1:12" x14ac:dyDescent="0.25">
      <c r="A20" s="65" t="s">
        <v>207</v>
      </c>
      <c r="B20" s="9" t="s">
        <v>226</v>
      </c>
      <c r="C20" s="9" t="s">
        <v>226</v>
      </c>
      <c r="D20" s="9" t="s">
        <v>226</v>
      </c>
      <c r="E20" s="9" t="s">
        <v>226</v>
      </c>
      <c r="F20" s="9" t="s">
        <v>226</v>
      </c>
      <c r="G20" s="9" t="s">
        <v>226</v>
      </c>
      <c r="H20" s="9" t="s">
        <v>226</v>
      </c>
      <c r="I20"/>
      <c r="J20"/>
    </row>
    <row r="21" spans="1:12" x14ac:dyDescent="0.25">
      <c r="A21" s="65" t="s">
        <v>208</v>
      </c>
      <c r="B21" s="9" t="s">
        <v>226</v>
      </c>
      <c r="C21" s="9" t="s">
        <v>226</v>
      </c>
      <c r="D21" s="9" t="s">
        <v>226</v>
      </c>
      <c r="E21" s="9" t="s">
        <v>226</v>
      </c>
      <c r="F21" s="9" t="s">
        <v>226</v>
      </c>
      <c r="G21" s="9" t="s">
        <v>226</v>
      </c>
      <c r="H21" s="9" t="s">
        <v>226</v>
      </c>
      <c r="I21"/>
      <c r="J21"/>
    </row>
    <row r="22" spans="1:12" x14ac:dyDescent="0.25">
      <c r="B22" t="str">
        <f>IFERROR(AVERAGE(B23:D23),"NÃO SE APLICA")</f>
        <v>NÃO SE APLICA</v>
      </c>
    </row>
    <row r="23" spans="1:12" x14ac:dyDescent="0.25">
      <c r="A23" s="27" t="s">
        <v>280</v>
      </c>
      <c r="B23" s="27" t="str">
        <f>IF(AND(SUM(B24:B25)=0,COUNTIF(B24:B25,"N")=2),"NÃO SE APLICA",(1-SUM(B24:B25)/(COUNTA(B24:B25)-COUNTIF(B24:B25,"N")))*100)</f>
        <v>NÃO SE APLICA</v>
      </c>
      <c r="C23" s="27" t="str">
        <f>IF(AND(SUM(C24:C25)=0,COUNTIF(C24:C25,"N")=2),"NÃO SE APLICA",(1-SUM(C24:C25)/(COUNTA(C24:C25)-COUNTIF(C24:C25,"N")))*100)</f>
        <v>NÃO SE APLICA</v>
      </c>
      <c r="D23" s="27" t="str">
        <f>IF(AND(SUM(D24:D25)=0,COUNTIF(D24:D25,"N")=2),"NÃO SE APLICA",(1-SUM(D24:D25)/(COUNTA(D24:D25)-COUNTIF(D24:D25,"N")))*100)</f>
        <v>NÃO SE APLICA</v>
      </c>
      <c r="I23"/>
      <c r="J23"/>
    </row>
    <row r="24" spans="1:12" x14ac:dyDescent="0.25">
      <c r="A24" s="65" t="s">
        <v>207</v>
      </c>
      <c r="B24" s="9" t="s">
        <v>226</v>
      </c>
      <c r="C24" s="9" t="s">
        <v>226</v>
      </c>
      <c r="D24" s="9" t="s">
        <v>226</v>
      </c>
      <c r="I24"/>
      <c r="J24"/>
    </row>
    <row r="25" spans="1:12" x14ac:dyDescent="0.25">
      <c r="A25" s="65" t="s">
        <v>208</v>
      </c>
      <c r="B25" s="9" t="s">
        <v>226</v>
      </c>
      <c r="C25" s="9" t="s">
        <v>226</v>
      </c>
      <c r="D25" s="9" t="s">
        <v>226</v>
      </c>
      <c r="I25"/>
      <c r="J25"/>
    </row>
    <row r="27" spans="1:12" x14ac:dyDescent="0.25">
      <c r="A27" s="27" t="s">
        <v>209</v>
      </c>
      <c r="B27" s="12" t="str">
        <f>IF(AND(SUM(B28:B29)=0,COUNTIF(B28:B29,"N")=2),"NÃO SE APLICA",(1-SUM(B28:B29)/(COUNTA(B28:B29)-COUNTIF(B28:B29,"N")))*100)</f>
        <v>NÃO SE APLICA</v>
      </c>
      <c r="C27" s="4"/>
      <c r="D27" s="4"/>
      <c r="I27"/>
      <c r="J27"/>
    </row>
    <row r="28" spans="1:12" x14ac:dyDescent="0.25">
      <c r="A28" s="65" t="s">
        <v>211</v>
      </c>
      <c r="B28" s="9" t="s">
        <v>226</v>
      </c>
      <c r="C28" s="4"/>
      <c r="D28" s="4"/>
      <c r="I28"/>
      <c r="J28"/>
    </row>
    <row r="29" spans="1:12" x14ac:dyDescent="0.25">
      <c r="A29" s="65" t="s">
        <v>210</v>
      </c>
      <c r="B29" s="9" t="s">
        <v>226</v>
      </c>
      <c r="C29" s="4"/>
      <c r="D29" s="4"/>
      <c r="I29"/>
      <c r="J29"/>
    </row>
    <row r="30" spans="1:12" x14ac:dyDescent="0.25">
      <c r="C30" s="4"/>
      <c r="D30" s="4"/>
      <c r="I30"/>
      <c r="J30"/>
    </row>
    <row r="31" spans="1:12" x14ac:dyDescent="0.25">
      <c r="A31" s="27" t="s">
        <v>169</v>
      </c>
      <c r="B31" s="12" t="str">
        <f>IF(AND(SUM(B32:B40)=0,COUNTIF(B32:B40,"N")=9),"NÃO SE APLICA",(1-SUM(B32:B40)/(COUNTA(B32:B40)-COUNTIF(B32:B40,"N")))*100)</f>
        <v>NÃO SE APLICA</v>
      </c>
      <c r="C31" s="4"/>
      <c r="D31" s="4"/>
      <c r="I31"/>
      <c r="J31"/>
    </row>
    <row r="32" spans="1:12" x14ac:dyDescent="0.25">
      <c r="A32" s="65" t="s">
        <v>171</v>
      </c>
      <c r="B32" s="9" t="s">
        <v>226</v>
      </c>
      <c r="C32" s="4"/>
      <c r="D32" s="4"/>
      <c r="I32"/>
      <c r="J32"/>
    </row>
    <row r="33" spans="1:10" x14ac:dyDescent="0.25">
      <c r="A33" s="65" t="s">
        <v>172</v>
      </c>
      <c r="B33" s="9" t="s">
        <v>226</v>
      </c>
      <c r="C33" s="4"/>
      <c r="D33" s="4"/>
      <c r="I33"/>
      <c r="J33"/>
    </row>
    <row r="34" spans="1:10" x14ac:dyDescent="0.25">
      <c r="A34" s="65" t="s">
        <v>175</v>
      </c>
      <c r="B34" s="9" t="s">
        <v>226</v>
      </c>
      <c r="C34" s="4"/>
      <c r="D34" s="4"/>
      <c r="I34"/>
      <c r="J34"/>
    </row>
    <row r="35" spans="1:10" x14ac:dyDescent="0.25">
      <c r="A35" s="65" t="s">
        <v>176</v>
      </c>
      <c r="B35" s="9" t="s">
        <v>226</v>
      </c>
      <c r="C35" s="4"/>
      <c r="D35" s="4"/>
      <c r="I35"/>
      <c r="J35"/>
    </row>
    <row r="36" spans="1:10" x14ac:dyDescent="0.25">
      <c r="A36" s="65" t="s">
        <v>177</v>
      </c>
      <c r="B36" s="9" t="s">
        <v>226</v>
      </c>
      <c r="C36" s="4"/>
      <c r="D36" s="4"/>
      <c r="I36"/>
      <c r="J36"/>
    </row>
    <row r="37" spans="1:10" x14ac:dyDescent="0.25">
      <c r="A37" s="65" t="s">
        <v>117</v>
      </c>
      <c r="B37" s="9" t="s">
        <v>226</v>
      </c>
    </row>
    <row r="38" spans="1:10" x14ac:dyDescent="0.25">
      <c r="A38" s="65" t="s">
        <v>178</v>
      </c>
      <c r="B38" s="9" t="s">
        <v>226</v>
      </c>
      <c r="C38" s="22"/>
      <c r="D38" s="22"/>
      <c r="E38" s="22"/>
      <c r="F38" s="22"/>
      <c r="G38" s="22"/>
      <c r="H38" s="22"/>
    </row>
    <row r="39" spans="1:10" x14ac:dyDescent="0.25">
      <c r="A39" s="65" t="s">
        <v>179</v>
      </c>
      <c r="B39" s="9" t="s">
        <v>226</v>
      </c>
      <c r="C39" s="4"/>
      <c r="D39" s="4"/>
      <c r="E39" s="4"/>
      <c r="F39" s="4"/>
      <c r="G39" s="4"/>
      <c r="H39" s="4"/>
    </row>
    <row r="40" spans="1:10" x14ac:dyDescent="0.25">
      <c r="A40" s="65" t="s">
        <v>180</v>
      </c>
      <c r="B40" s="9" t="s">
        <v>226</v>
      </c>
      <c r="C40" s="23"/>
      <c r="D40" s="23"/>
      <c r="E40" s="23"/>
      <c r="F40" s="23"/>
      <c r="G40" s="23"/>
      <c r="H40" s="23"/>
      <c r="I40" s="24"/>
    </row>
    <row r="41" spans="1:10" x14ac:dyDescent="0.25">
      <c r="B41" t="str">
        <f>IFERROR(AVERAGE(B42:D42),"NÃO SE APLICA")</f>
        <v>NÃO SE APLICA</v>
      </c>
      <c r="C41" s="23"/>
      <c r="D41" s="23"/>
      <c r="E41" s="23"/>
      <c r="F41" s="23"/>
      <c r="G41" s="23"/>
      <c r="H41" s="23"/>
      <c r="I41" s="24"/>
    </row>
    <row r="42" spans="1:10" x14ac:dyDescent="0.25">
      <c r="A42" s="27" t="s">
        <v>274</v>
      </c>
      <c r="B42" s="27" t="str">
        <f>IF(AND(SUM(B43:B46)=0,COUNTIF(B43:B46,"N")=4),"NÃO SE APLICA",(1-SUM(B43:B46)/(COUNTA(B43:B46)-COUNTIF(B43:B46,"N")))*100)</f>
        <v>NÃO SE APLICA</v>
      </c>
      <c r="C42" s="27" t="str">
        <f>IF(AND(SUM(C43:C46)=0,COUNTIF(C43:C46,"N")=4),"NÃO SE APLICA",(1-SUM(C43:C46)/(COUNTA(C43:C46)-COUNTIF(C43:C46,"N")))*100)</f>
        <v>NÃO SE APLICA</v>
      </c>
      <c r="D42" s="27" t="str">
        <f>IF(AND(SUM(D43:D46)=0,COUNTIF(D43:D46,"N")=4),"NÃO SE APLICA",(1-SUM(D43:D46)/(COUNTA(D43:D46)-COUNTIF(D43:D46,"N")))*100)</f>
        <v>NÃO SE APLICA</v>
      </c>
      <c r="E42" s="23"/>
      <c r="F42" s="23"/>
      <c r="G42" s="23"/>
      <c r="H42" s="23"/>
      <c r="I42" s="24"/>
    </row>
    <row r="43" spans="1:10" x14ac:dyDescent="0.25">
      <c r="A43" s="2" t="s">
        <v>275</v>
      </c>
      <c r="B43" s="9" t="s">
        <v>226</v>
      </c>
      <c r="C43" s="9" t="s">
        <v>226</v>
      </c>
      <c r="D43" s="9" t="s">
        <v>226</v>
      </c>
      <c r="E43" s="23"/>
      <c r="F43" s="23"/>
      <c r="G43" s="23"/>
      <c r="H43" s="23"/>
      <c r="I43" s="24"/>
    </row>
    <row r="44" spans="1:10" x14ac:dyDescent="0.25">
      <c r="A44" s="2" t="s">
        <v>276</v>
      </c>
      <c r="B44" s="9" t="s">
        <v>226</v>
      </c>
      <c r="C44" s="9" t="s">
        <v>226</v>
      </c>
      <c r="D44" s="9" t="s">
        <v>226</v>
      </c>
    </row>
    <row r="45" spans="1:10" x14ac:dyDescent="0.25">
      <c r="A45" s="2" t="s">
        <v>277</v>
      </c>
      <c r="B45" s="9" t="s">
        <v>226</v>
      </c>
      <c r="C45" s="9" t="s">
        <v>226</v>
      </c>
      <c r="D45" s="9" t="s">
        <v>226</v>
      </c>
    </row>
    <row r="46" spans="1:10" x14ac:dyDescent="0.25">
      <c r="A46" s="2" t="s">
        <v>278</v>
      </c>
      <c r="B46" s="9" t="s">
        <v>226</v>
      </c>
      <c r="C46" s="9" t="s">
        <v>226</v>
      </c>
      <c r="D46" s="9" t="s">
        <v>226</v>
      </c>
    </row>
    <row r="47" spans="1:10" ht="15.75" thickBot="1" x14ac:dyDescent="0.3"/>
    <row r="48" spans="1:10" ht="15.75" thickBot="1" x14ac:dyDescent="0.3">
      <c r="A48" s="8" t="s">
        <v>244</v>
      </c>
      <c r="B48" s="10" t="e">
        <f>ROUND(AVERAGE(B31,B27,B18,B15,B5,B22,B41),2)</f>
        <v>#DIV/0!</v>
      </c>
    </row>
    <row r="49" spans="1:2" x14ac:dyDescent="0.25">
      <c r="B49" s="4"/>
    </row>
    <row r="50" spans="1:2" x14ac:dyDescent="0.25">
      <c r="A50" s="1" t="s">
        <v>232</v>
      </c>
      <c r="B50" s="58" t="s">
        <v>226</v>
      </c>
    </row>
    <row r="51" spans="1:2" x14ac:dyDescent="0.25">
      <c r="A51" s="1" t="s">
        <v>233</v>
      </c>
      <c r="B51" s="37">
        <v>1</v>
      </c>
    </row>
    <row r="52" spans="1:2" x14ac:dyDescent="0.25">
      <c r="A52" s="7" t="s">
        <v>234</v>
      </c>
      <c r="B52" s="38">
        <v>0</v>
      </c>
    </row>
    <row r="53" spans="1:2" x14ac:dyDescent="0.25">
      <c r="A53" s="1" t="s">
        <v>235</v>
      </c>
      <c r="B53" s="54">
        <v>0.5</v>
      </c>
    </row>
  </sheetData>
  <mergeCells count="1">
    <mergeCell ref="A2:K2"/>
  </mergeCells>
  <conditionalFormatting sqref="B6:B13">
    <cfRule type="expression" dxfId="71" priority="65">
      <formula>B6=0.5</formula>
    </cfRule>
    <cfRule type="expression" dxfId="70" priority="66">
      <formula>B6=0</formula>
    </cfRule>
    <cfRule type="expression" dxfId="69" priority="67">
      <formula>B6=1</formula>
    </cfRule>
    <cfRule type="expression" dxfId="68" priority="68">
      <formula>B6="N"</formula>
    </cfRule>
  </conditionalFormatting>
  <conditionalFormatting sqref="B17:H17">
    <cfRule type="expression" dxfId="67" priority="61">
      <formula>B17=0.5</formula>
    </cfRule>
    <cfRule type="expression" dxfId="66" priority="62">
      <formula>B17=0</formula>
    </cfRule>
    <cfRule type="expression" dxfId="65" priority="63">
      <formula>B17=1</formula>
    </cfRule>
    <cfRule type="expression" dxfId="64" priority="64">
      <formula>B17="N"</formula>
    </cfRule>
  </conditionalFormatting>
  <conditionalFormatting sqref="B20:D21">
    <cfRule type="expression" dxfId="63" priority="57">
      <formula>B20=0.5</formula>
    </cfRule>
    <cfRule type="expression" dxfId="62" priority="58">
      <formula>B20=0</formula>
    </cfRule>
    <cfRule type="expression" dxfId="61" priority="59">
      <formula>B20=1</formula>
    </cfRule>
    <cfRule type="expression" dxfId="60" priority="60">
      <formula>B20="N"</formula>
    </cfRule>
  </conditionalFormatting>
  <conditionalFormatting sqref="B28:B29">
    <cfRule type="expression" dxfId="59" priority="53">
      <formula>B28=0.5</formula>
    </cfRule>
    <cfRule type="expression" dxfId="58" priority="54">
      <formula>B28=0</formula>
    </cfRule>
    <cfRule type="expression" dxfId="57" priority="55">
      <formula>B28=1</formula>
    </cfRule>
    <cfRule type="expression" dxfId="56" priority="56">
      <formula>B28="N"</formula>
    </cfRule>
  </conditionalFormatting>
  <conditionalFormatting sqref="B32:B40">
    <cfRule type="expression" dxfId="55" priority="49">
      <formula>B32=0.5</formula>
    </cfRule>
    <cfRule type="expression" dxfId="54" priority="50">
      <formula>B32=0</formula>
    </cfRule>
    <cfRule type="expression" dxfId="53" priority="51">
      <formula>B32=1</formula>
    </cfRule>
    <cfRule type="expression" dxfId="52" priority="52">
      <formula>B32="N"</formula>
    </cfRule>
  </conditionalFormatting>
  <conditionalFormatting sqref="B24:B25">
    <cfRule type="expression" dxfId="51" priority="41">
      <formula>B24=0.5</formula>
    </cfRule>
    <cfRule type="expression" dxfId="50" priority="42">
      <formula>B24=0</formula>
    </cfRule>
    <cfRule type="expression" dxfId="49" priority="43">
      <formula>B24=1</formula>
    </cfRule>
    <cfRule type="expression" dxfId="48" priority="44">
      <formula>B24="N"</formula>
    </cfRule>
  </conditionalFormatting>
  <conditionalFormatting sqref="B43:B46">
    <cfRule type="expression" dxfId="47" priority="37">
      <formula>B43=0.5</formula>
    </cfRule>
    <cfRule type="expression" dxfId="46" priority="38">
      <formula>B43=0</formula>
    </cfRule>
    <cfRule type="expression" dxfId="45" priority="39">
      <formula>B43=1</formula>
    </cfRule>
    <cfRule type="expression" dxfId="44" priority="40">
      <formula>B43="N"</formula>
    </cfRule>
  </conditionalFormatting>
  <conditionalFormatting sqref="C24:C25">
    <cfRule type="expression" dxfId="43" priority="33">
      <formula>C24=0.5</formula>
    </cfRule>
    <cfRule type="expression" dxfId="42" priority="34">
      <formula>C24=0</formula>
    </cfRule>
    <cfRule type="expression" dxfId="41" priority="35">
      <formula>C24=1</formula>
    </cfRule>
    <cfRule type="expression" dxfId="40" priority="36">
      <formula>C24="N"</formula>
    </cfRule>
  </conditionalFormatting>
  <conditionalFormatting sqref="D24:D25">
    <cfRule type="expression" dxfId="39" priority="29">
      <formula>D24=0.5</formula>
    </cfRule>
    <cfRule type="expression" dxfId="38" priority="30">
      <formula>D24=0</formula>
    </cfRule>
    <cfRule type="expression" dxfId="37" priority="31">
      <formula>D24=1</formula>
    </cfRule>
    <cfRule type="expression" dxfId="36" priority="32">
      <formula>D24="N"</formula>
    </cfRule>
  </conditionalFormatting>
  <conditionalFormatting sqref="C43:C46">
    <cfRule type="expression" dxfId="35" priority="25">
      <formula>C43=0.5</formula>
    </cfRule>
    <cfRule type="expression" dxfId="34" priority="26">
      <formula>C43=0</formula>
    </cfRule>
    <cfRule type="expression" dxfId="33" priority="27">
      <formula>C43=1</formula>
    </cfRule>
    <cfRule type="expression" dxfId="32" priority="28">
      <formula>C43="N"</formula>
    </cfRule>
  </conditionalFormatting>
  <conditionalFormatting sqref="D43:D46">
    <cfRule type="expression" dxfId="31" priority="21">
      <formula>D43=0.5</formula>
    </cfRule>
    <cfRule type="expression" dxfId="30" priority="22">
      <formula>D43=0</formula>
    </cfRule>
    <cfRule type="expression" dxfId="29" priority="23">
      <formula>D43=1</formula>
    </cfRule>
    <cfRule type="expression" dxfId="28" priority="24">
      <formula>D43="N"</formula>
    </cfRule>
  </conditionalFormatting>
  <conditionalFormatting sqref="I17">
    <cfRule type="expression" dxfId="27" priority="17">
      <formula>I17=0.5</formula>
    </cfRule>
    <cfRule type="expression" dxfId="26" priority="18">
      <formula>I17=0</formula>
    </cfRule>
    <cfRule type="expression" dxfId="25" priority="19">
      <formula>I17=1</formula>
    </cfRule>
    <cfRule type="expression" dxfId="24" priority="20">
      <formula>I17="N"</formula>
    </cfRule>
  </conditionalFormatting>
  <conditionalFormatting sqref="J17">
    <cfRule type="expression" dxfId="23" priority="13">
      <formula>J17=0.5</formula>
    </cfRule>
    <cfRule type="expression" dxfId="22" priority="14">
      <formula>J17=0</formula>
    </cfRule>
    <cfRule type="expression" dxfId="21" priority="15">
      <formula>J17=1</formula>
    </cfRule>
    <cfRule type="expression" dxfId="20" priority="16">
      <formula>J17="N"</formula>
    </cfRule>
  </conditionalFormatting>
  <conditionalFormatting sqref="K17">
    <cfRule type="expression" dxfId="19" priority="9">
      <formula>K17=0.5</formula>
    </cfRule>
    <cfRule type="expression" dxfId="18" priority="10">
      <formula>K17=0</formula>
    </cfRule>
    <cfRule type="expression" dxfId="17" priority="11">
      <formula>K17=1</formula>
    </cfRule>
    <cfRule type="expression" dxfId="16" priority="12">
      <formula>K17="N"</formula>
    </cfRule>
  </conditionalFormatting>
  <conditionalFormatting sqref="L17">
    <cfRule type="expression" dxfId="15" priority="5">
      <formula>L17=0.5</formula>
    </cfRule>
    <cfRule type="expression" dxfId="14" priority="6">
      <formula>L17=0</formula>
    </cfRule>
    <cfRule type="expression" dxfId="13" priority="7">
      <formula>L17=1</formula>
    </cfRule>
    <cfRule type="expression" dxfId="12" priority="8">
      <formula>L17="N"</formula>
    </cfRule>
  </conditionalFormatting>
  <conditionalFormatting sqref="E20:H21">
    <cfRule type="expression" dxfId="11" priority="1">
      <formula>E20=0.5</formula>
    </cfRule>
    <cfRule type="expression" dxfId="10" priority="2">
      <formula>E20=0</formula>
    </cfRule>
    <cfRule type="expression" dxfId="9" priority="3">
      <formula>E20=1</formula>
    </cfRule>
    <cfRule type="expression" dxfId="8" priority="4">
      <formula>E20="N"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CAPA</vt:lpstr>
      <vt:lpstr>RESUMO</vt:lpstr>
      <vt:lpstr>PASSEIO PÚBLICO</vt:lpstr>
      <vt:lpstr>ACESSOS</vt:lpstr>
      <vt:lpstr>CIRCULAÇÃO HORIZONTAL</vt:lpstr>
      <vt:lpstr>CIRCULAÇÃO VERTICAL</vt:lpstr>
      <vt:lpstr>PORTAS, JANELA E DISPOSITIVOS</vt:lpstr>
      <vt:lpstr>SANITÁRIOS</vt:lpstr>
      <vt:lpstr>MOBILIÁRIO</vt:lpstr>
      <vt:lpstr>ESTACIONAMENTO</vt:lpstr>
      <vt:lpstr>LOCAIS DE EXPOSIÇÃO</vt:lpstr>
      <vt:lpstr>ACESSOS!Area_de_impressao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2017-03-20T13:34:07Z</cp:lastPrinted>
  <dcterms:created xsi:type="dcterms:W3CDTF">2013-11-21T18:33:41Z</dcterms:created>
  <dcterms:modified xsi:type="dcterms:W3CDTF">2017-05-25T18:19:11Z</dcterms:modified>
</cp:coreProperties>
</file>